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1.25" sheetId="2" r:id="rId1"/>
    <sheet name="1.24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Order1" hidden="1">255</definedName>
    <definedName name="_pipe">[2]Закупки!$AB$1:$AB$65536</definedName>
    <definedName name="_price">[2]Закупки!$G$4:$G$6649</definedName>
    <definedName name="_priceSTZ">[2]Закупки!$K$1:$K$65536</definedName>
    <definedName name="_size">[2]Закупки!$D$4:$D$5801</definedName>
    <definedName name="_Sort" hidden="1">#REF!</definedName>
    <definedName name="_steel">[2]Закупки!$C$4:$C$5160</definedName>
    <definedName name="_ton">[2]Закупки!$F$4:$F$5076</definedName>
    <definedName name="_TY">[2]Закупки!$H$1:$H$65536</definedName>
    <definedName name="_vn1">#REF!</definedName>
    <definedName name="_vn2">#REF!</definedName>
    <definedName name="_vn3">#REF!</definedName>
    <definedName name="_vn4">#REF!</definedName>
    <definedName name="aaaa">[3]Лист1!#REF!</definedName>
    <definedName name="aaaaaaa">[3]Лист3!#REF!</definedName>
    <definedName name="AS2DocOpenMode" hidden="1">"AS2DocumentEdit"</definedName>
    <definedName name="AS2HasNoAutoHeaderFooter">"OFF"</definedName>
    <definedName name="azs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gggg">[3]Лист1!#REF!</definedName>
    <definedName name="HTML_CodePage" hidden="1">1251</definedName>
    <definedName name="HTML_Control" localSheetId="0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kBNT" localSheetId="0" hidden="1">{"'РП (2)'!$A$5:$S$150"}</definedName>
    <definedName name="kBNT" hidden="1">{"'РП (2)'!$A$5:$S$150"}</definedName>
    <definedName name="kypc">'[4]реестр отгрузка'!#REF!</definedName>
    <definedName name="nhj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'[5]16'!$E$15:$I$16,'[5]16'!$E$18:$I$20,'[5]16'!$E$23:$I$23,'[5]16'!$E$26:$I$26,'[5]16'!$E$29:$I$29,'[5]16'!$E$32:$I$32,'[5]16'!$E$35:$I$35,'[5]16'!$B$34,'[5]16'!$B$37</definedName>
    <definedName name="P1_SCOPE_17_PRT" hidden="1">'[5]17'!$E$13:$H$21,'[5]17'!$J$9:$J$11,'[5]17'!$J$13:$J$21,'[5]17'!$E$24:$H$26,'[5]17'!$E$28:$H$36,'[5]17'!$J$24:$M$26,'[5]17'!$J$28:$M$36,'[5]17'!$E$39:$H$41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'[5]Ф-1 (для АО-энерго)'!$D$74:$E$84,'[5]Ф-1 (для АО-энерго)'!$D$71:$E$72,'[5]Ф-1 (для АО-энерго)'!$D$66:$E$69,'[5]Ф-1 (для АО-энерго)'!$D$61:$E$64</definedName>
    <definedName name="P1_SCOPE_F2_PRT" hidden="1">'[5]Ф-2 (для АО-энерго)'!$G$56,'[5]Ф-2 (для АО-энерго)'!$E$55:$E$56,'[5]Ф-2 (для АО-энерго)'!$F$55:$G$55,'[5]Ф-2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[5]перекрестка!$H$15:$H$19,[5]перекрестка!$H$21:$H$25,[5]перекрестка!$J$14:$J$25,[5]перекрестка!$K$15:$K$19,[5]перекрестка!$K$21:$K$25</definedName>
    <definedName name="P1_SCOPE_SV_LD" hidden="1">#REF!,#REF!,#REF!,#REF!,#REF!,#REF!,#REF!</definedName>
    <definedName name="P1_SCOPE_SV_LD1" hidden="1">[5]свод!$E$70:$M$79,[5]свод!$E$81:$M$81,[5]свод!$E$83:$M$88,[5]свод!$E$90:$M$90,[5]свод!$E$92:$M$96,[5]свод!$E$98:$M$98,[5]свод!$E$101:$M$102</definedName>
    <definedName name="P1_SCOPE_SV_PRT" hidden="1">[5]свод!$E$23:$H$26,[5]свод!$E$28:$I$29,[5]свод!$E$32:$I$36,[5]свод!$E$38:$I$40,[5]свод!$E$42:$I$53,[5]свод!$E$55:$I$56,[5]свод!$E$58:$I$63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'[5]16'!$E$38:$I$38,'[5]16'!$E$41:$I$41,'[5]16'!$E$45:$I$47,'[5]16'!$E$49:$I$49,'[5]16'!$E$53:$I$54,'[5]16'!$E$56:$I$57,'[5]16'!$E$59:$I$59,'[5]16'!$E$9:$I$13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'[5]Ф-1 (для АО-энерго)'!$D$56:$E$59,'[5]Ф-1 (для АО-энерго)'!$D$34:$E$50,'[5]Ф-1 (для АО-энерго)'!$D$32:$E$32,'[5]Ф-1 (для АО-энерго)'!$D$23:$E$30</definedName>
    <definedName name="P2_SCOPE_F2_PRT" hidden="1">'[5]Ф-2 (для АО-энерго)'!$D$52:$G$54,'[5]Ф-2 (для АО-энерго)'!$C$21:$E$42,'[5]Ф-2 (для АО-энерго)'!$A$12:$E$12,'[5]Ф-2 (для АО-энерго)'!$C$8:$E$11</definedName>
    <definedName name="P2_SCOPE_PER_PRT" hidden="1">[5]перекрестка!$N$14:$N$25,[5]перекрестка!$N$27:$N$31,[5]перекрестка!$J$27:$K$31,[5]перекрестка!$F$27:$H$31,[5]перекрестка!$F$33:$H$37</definedName>
    <definedName name="P2_SCOPE_SV_PRT" hidden="1">[5]свод!$E$72:$I$79,[5]свод!$E$81:$I$81,[5]свод!$E$85:$H$88,[5]свод!$E$90:$I$90,[5]свод!$E$107:$I$112,[5]свод!$E$114:$I$117,[5]свод!$E$124:$H$127</definedName>
    <definedName name="P3_SCOPE_F1_PRT" hidden="1">'[5]Ф-1 (для АО-энерго)'!$E$16:$E$17,'[5]Ф-1 (для АО-энерго)'!$C$4:$D$4,'[5]Ф-1 (для АО-энерго)'!$C$7:$E$10,'[5]Ф-1 (для АО-энерго)'!$A$11:$E$11</definedName>
    <definedName name="P3_SCOPE_PER_PRT" hidden="1">[5]перекрестка!$J$33:$K$37,[5]перекрестка!$N$33:$N$37,[5]перекрестка!$F$39:$H$43,[5]перекрестка!$J$39:$K$43,[5]перекрестка!$N$39:$N$43</definedName>
    <definedName name="P3_SCOPE_SV_PRT" hidden="1">[5]свод!$D$135:$G$135,[5]свод!$I$135:$I$141,[5]свод!$H$137:$H$141,[5]свод!$D$138:$G$141,[5]свод!$E$15:$I$16,[5]свод!$E$120:$I$121,[5]свод!$E$18:$I$19</definedName>
    <definedName name="P4_SCOPE_F1_PRT" hidden="1">'[5]Ф-1 (для АО-энерго)'!$C$13:$E$13,'[5]Ф-1 (для АО-энерго)'!$A$14:$E$14,'[5]Ф-1 (для АО-энерго)'!$C$23:$C$50,'[5]Ф-1 (для АО-энерго)'!$C$54:$C$95</definedName>
    <definedName name="P4_SCOPE_PER_PRT" hidden="1">[5]перекрестка!$F$45:$H$49,[5]перекрестка!$J$45:$K$49,[5]перекрестка!$N$45:$N$49,[5]перекрестка!$F$53:$G$64,[5]перекрестка!$H$54:$H$58</definedName>
    <definedName name="P5_SCOPE_PER_PRT" hidden="1">[5]перекрестка!$H$60:$H$64,[5]перекрестка!$J$53:$J$64,[5]перекрестка!$K$54:$K$58,[5]перекрестка!$K$60:$K$64,[5]перекрестка!$N$53:$N$64</definedName>
    <definedName name="P6_SCOPE_PER_PRT" hidden="1">[5]перекрестка!$F$66:$H$70,[5]перекрестка!$J$66:$K$70,[5]перекрестка!$N$66:$N$70,[5]перекрестка!$F$72:$H$76,[5]перекрестка!$J$72:$K$76</definedName>
    <definedName name="P7_SCOPE_PER_PRT" hidden="1">[5]перекрестка!$N$72:$N$76,[5]перекрестка!$F$78:$H$82,[5]перекрестка!$J$78:$K$82,[5]перекрестка!$N$78:$N$82,[5]перекрестка!$F$84:$H$88</definedName>
    <definedName name="P8_SCOPE_PER_PRT" localSheetId="0" hidden="1">[5]перекрестка!$J$84:$K$88,[5]перекрестка!$N$84:$N$88,[5]перекрестка!$F$14:$G$25,P1_SCOPE_PER_PRT,P2_SCOPE_PER_PRT,P3_SCOPE_PER_PRT,P4_SCOPE_PER_PRT</definedName>
    <definedName name="P8_SCOPE_PER_PRT" hidden="1">[5]перекрестка!$J$84:$K$88,[5]перекрестка!$N$84:$N$88,[5]перекрестка!$F$14:$G$25,P1_SCOPE_PER_PRT,P2_SCOPE_PER_PRT,P3_SCOPE_PER_PRT,P4_SCOPE_PER_PRT</definedName>
    <definedName name="qqq">[3]Лист1!#REF!</definedName>
    <definedName name="REGIONS">[6]TEHSHEET!$C$6:$C$89</definedName>
    <definedName name="SCENARIOS">[6]TEHSHEET!$K$6:$K$7</definedName>
    <definedName name="SCOPE_16_PRT" localSheetId="0">[0]!P1_SCOPE_16_PRT,[0]!P2_SCOPE_16_PRT</definedName>
    <definedName name="SCOPE_16_PRT">[0]!P1_SCOPE_16_PRT,[0]!P2_SCOPE_16_PRT</definedName>
    <definedName name="SCOPE_17.1_PRT">'[6]17.1'!$D$14:$F$17,'[6]17.1'!$D$19:$F$22,'[6]17.1'!$I$9:$I$12,'[6]17.1'!$I$14:$I$17,'[6]17.1'!$I$19:$I$22,'[6]17.1'!$D$9:$F$12</definedName>
    <definedName name="SCOPE_17_PRT" localSheetId="0">'[6]17'!$J$39:$M$41,'[6]17'!$E$43:$H$51,'[6]17'!$J$43:$M$51,'[6]17'!$E$54:$H$56,'[6]17'!$E$58:$H$66,'[6]17'!$E$69:$M$81,'[6]17'!$E$9:$H$11,[0]!P1_SCOPE_17_PRT</definedName>
    <definedName name="SCOPE_17_PRT">'[6]17'!$J$39:$M$41,'[6]17'!$E$43:$H$51,'[6]17'!$J$43:$M$51,'[6]17'!$E$54:$H$56,'[6]17'!$E$58:$H$66,'[6]17'!$E$69:$M$81,'[6]17'!$E$9:$H$11,[0]!P1_SCOPE_17_PRT</definedName>
    <definedName name="SCOPE_24_LD">'[6]24'!$E$8:$J$47,'[6]24'!$E$49:$J$66</definedName>
    <definedName name="SCOPE_24_PRT">'[6]24'!$E$41:$I$41,'[6]24'!$E$34:$I$34,'[6]24'!$E$36:$I$36,'[6]24'!$E$43:$I$43</definedName>
    <definedName name="SCOPE_25_PRT">'[6]25'!$E$20:$I$20,'[6]25'!$E$34:$I$34,'[6]25'!$E$41:$I$41,'[6]25'!$E$8:$I$10</definedName>
    <definedName name="SCOPE_3_LD">#REF!</definedName>
    <definedName name="SCOPE_3_PRT">#REF!</definedName>
    <definedName name="SCOPE_4_PRT" localSheetId="0">'[6]4'!$Z$27:$AC$31,'[6]4'!$F$14:$I$20,[0]!P1_SCOPE_4_PRT,[0]!P2_SCOPE_4_PRT</definedName>
    <definedName name="SCOPE_4_PRT">'[6]4'!$Z$27:$AC$31,'[6]4'!$F$14:$I$20,[0]!P1_SCOPE_4_PRT,[0]!P2_SCOPE_4_PRT</definedName>
    <definedName name="SCOPE_5_PRT" localSheetId="0">'[6]5'!$Z$27:$AC$31,'[6]5'!$F$14:$I$21,[0]!P1_SCOPE_5_PRT,[0]!P2_SCOPE_5_PRT</definedName>
    <definedName name="SCOPE_5_PRT">'[6]5'!$Z$27:$AC$31,'[6]5'!$F$14:$I$21,[0]!P1_SCOPE_5_PRT,[0]!P2_SCOPE_5_PRT</definedName>
    <definedName name="SCOPE_F1_PRT" localSheetId="0">'[6]Ф-1 (для АО-энерго)'!$D$86:$E$95,[0]!P1_SCOPE_F1_PRT,[0]!P2_SCOPE_F1_PRT,[0]!P3_SCOPE_F1_PRT,[0]!P4_SCOPE_F1_PRT</definedName>
    <definedName name="SCOPE_F1_PRT">'[6]Ф-1 (для АО-энерго)'!$D$86:$E$95,[0]!P1_SCOPE_F1_PRT,[0]!P2_SCOPE_F1_PRT,[0]!P3_SCOPE_F1_PRT,[0]!P4_SCOPE_F1_PRT</definedName>
    <definedName name="SCOPE_F2_PRT" localSheetId="0">'[6]Ф-2 (для АО-энерго)'!$C$5:$D$5,'[6]Ф-2 (для АО-энерго)'!$C$52:$C$57,'[6]Ф-2 (для АО-энерго)'!$D$57:$G$57,[0]!P1_SCOPE_F2_PRT,[0]!P2_SCOPE_F2_PRT</definedName>
    <definedName name="SCOPE_F2_PRT">'[6]Ф-2 (для АО-энерго)'!$C$5:$D$5,'[6]Ф-2 (для АО-энерго)'!$C$52:$C$57,'[6]Ф-2 (для АО-энерго)'!$D$57:$G$57,[0]!P1_SCOPE_F2_PRT,[0]!P2_SCOPE_F2_PRT</definedName>
    <definedName name="SCOPE_PER_PRT" localSheetId="0">[0]!P5_SCOPE_PER_PRT,[0]!P6_SCOPE_PER_PRT,[0]!P7_SCOPE_PER_PRT,'1.25'!P8_SCOPE_PER_PRT</definedName>
    <definedName name="SCOPE_PER_PRT">[0]!P5_SCOPE_PER_PRT,[0]!P6_SCOPE_PER_PRT,[0]!P7_SCOPE_PER_PRT,[0]!P8_SCOPE_PER_PRT</definedName>
    <definedName name="SCOPE_SPR_PRT">[6]Справочники!$D$21:$J$22,[6]Справочники!$E$13:$I$14,[6]Справочники!$F$27:$H$28</definedName>
    <definedName name="SCOPE_SV_LD1" localSheetId="0">[6]свод!$E$104:$M$104,[6]свод!$E$106:$M$117,[6]свод!$E$120:$M$121,[6]свод!$E$123:$M$127,[6]свод!$E$10:$M$68,[0]!P1_SCOPE_SV_LD1</definedName>
    <definedName name="SCOPE_SV_LD1">[6]свод!$E$104:$M$104,[6]свод!$E$106:$M$117,[6]свод!$E$120:$M$121,[6]свод!$E$123:$M$127,[6]свод!$E$10:$M$68,[0]!P1_SCOPE_SV_LD1</definedName>
    <definedName name="SCOPE_SV_PRT" localSheetId="0">[0]!P1_SCOPE_SV_PRT,[0]!P2_SCOPE_SV_PRT,[0]!P3_SCOPE_SV_PRT</definedName>
    <definedName name="SCOPE_SV_PRT">[0]!P1_SCOPE_SV_PRT,[0]!P2_SCOPE_SV_PRT,[0]!P3_SCOPE_SV_PRT</definedName>
    <definedName name="T">#REF!</definedName>
    <definedName name="TARGET">[7]TEHSHEET!$I$42:$I$45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[8]VAT!#REF!</definedName>
    <definedName name="TextRefCopy11">#REF!</definedName>
    <definedName name="TextRefCopy111">'[8]Other taxes'!#REF!</definedName>
    <definedName name="TextRefCopy112">#REF!</definedName>
    <definedName name="TextRefCopy113">#REF!</definedName>
    <definedName name="TextRefCopy114">#REF!</definedName>
    <definedName name="TextRefCopy115">'[8]Other taxes'!#REF!</definedName>
    <definedName name="TextRefCopy116">#REF!</definedName>
    <definedName name="TextRefCopy117">#REF!</definedName>
    <definedName name="TextRefCopy118">#REF!</definedName>
    <definedName name="TextRefCopy12">#REF!</definedName>
    <definedName name="TextRefCopy121">'[8]VAT reconciliation'!#REF!</definedName>
    <definedName name="TextRefCopy122">[8]VAT!#REF!</definedName>
    <definedName name="TextRefCopy13">#REF!</definedName>
    <definedName name="TextRefCopy131">[8]VAT!#REF!</definedName>
    <definedName name="TextRefCopy132">'[8]Other taxes'!#REF!</definedName>
    <definedName name="TextRefCopy133">'[8]Other taxes'!#REF!</definedName>
    <definedName name="TextRefCopy134">#REF!</definedName>
    <definedName name="TextRefCopy135">#REF!</definedName>
    <definedName name="TextRefCopy136">#REF!</definedName>
    <definedName name="TextRefCopy137">#REF!</definedName>
    <definedName name="TextRefCopy138">#REF!</definedName>
    <definedName name="TextRefCopy139">#REF!</definedName>
    <definedName name="TextRefCopy14">#REF!</definedName>
    <definedName name="TextRefCopy140">#REF!</definedName>
    <definedName name="TextRefCopy141">#REF!</definedName>
    <definedName name="TextRefCopy142">#REF!</definedName>
    <definedName name="TextRefCopy143">#REF!</definedName>
    <definedName name="TextRefCopy144">#REF!</definedName>
    <definedName name="TextRefCopy145">#REF!</definedName>
    <definedName name="TextRefCopy146">#REF!</definedName>
    <definedName name="TextRefCopy147">#REF!</definedName>
    <definedName name="TextRefCopy148">#REF!</definedName>
    <definedName name="TextRefCopy149">#REF!</definedName>
    <definedName name="TextRefCopy15">#REF!</definedName>
    <definedName name="TextRefCopy150">#REF!</definedName>
    <definedName name="TextRefCopy151">#REF!</definedName>
    <definedName name="TextRefCopy152">#REF!</definedName>
    <definedName name="TextRefCopy153">#REF!</definedName>
    <definedName name="TextRefCopy155">#REF!</definedName>
    <definedName name="TextRefCopy156">[8]VAT!#REF!</definedName>
    <definedName name="TextRefCopy157">#REF!</definedName>
    <definedName name="TextRefCopy158">#REF!</definedName>
    <definedName name="TextRefCopy159">#REF!</definedName>
    <definedName name="TextRefCopy1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[8]VAT!#REF!</definedName>
    <definedName name="TextRefCopy166">#REF!</definedName>
    <definedName name="TextRefCopy167">#REF!</definedName>
    <definedName name="TextRefCopy168">#REF!</definedName>
    <definedName name="TextRefCopy169">#REF!</definedName>
    <definedName name="TextRefCopy17">#REF!</definedName>
    <definedName name="TextRefCopy170">#REF!</definedName>
    <definedName name="TextRefCopy171">#REF!</definedName>
    <definedName name="TextRefCopy172">#REF!</definedName>
    <definedName name="TextRefCopy173">#REF!</definedName>
    <definedName name="TextRefCopy174">#REF!</definedName>
    <definedName name="TextRefCopy175">#REF!</definedName>
    <definedName name="TextRefCopy176">#REF!</definedName>
    <definedName name="TextRefCopy177">#REF!</definedName>
    <definedName name="TextRefCopy178">#REF!</definedName>
    <definedName name="TextRefCopy179">#REF!</definedName>
    <definedName name="TextRefCopy18">#REF!</definedName>
    <definedName name="TextRefCopy180">#REF!</definedName>
    <definedName name="TextRefCopy181">#REF!</definedName>
    <definedName name="TextRefCopy182">#REF!</definedName>
    <definedName name="TextRefCopy183">'[9]Б130-1(1)'!#REF!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[8]Tickmarks!#REF!</definedName>
    <definedName name="TextRefCopy24">[8]Tickmarks!#REF!</definedName>
    <definedName name="TextRefCopy25">[8]Tickmarks!#REF!</definedName>
    <definedName name="TextRefCopy26">[8]Tickmarks!#REF!</definedName>
    <definedName name="TextRefCopy27">[8]Tickmarks!#REF!</definedName>
    <definedName name="TextRefCopy28">[8]Tickmarks!#REF!</definedName>
    <definedName name="TextRefCopy29">[8]Tickmarks!#REF!</definedName>
    <definedName name="TextRefCopy3">#REF!</definedName>
    <definedName name="TextRefCopy30">[8]Tickmarks!#REF!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[8]Tickmarks!#REF!</definedName>
    <definedName name="TextRefCopy5">#REF!</definedName>
    <definedName name="TextRefCopy50">#REF!</definedName>
    <definedName name="TextRefCopy51">#REF!</definedName>
    <definedName name="TextRefCopy52">[8]Tickmarks!#REF!</definedName>
    <definedName name="TextRefCopy53">'[8]Other taxes'!#REF!</definedName>
    <definedName name="TextRefCopy54">'[8]Other taxes'!#REF!</definedName>
    <definedName name="TextRefCopy55">'[8]Other taxes'!#REF!</definedName>
    <definedName name="TextRefCopy56">[8]Tickmarks!#REF!</definedName>
    <definedName name="TextRefCopy57">'[8]Other taxes'!#REF!</definedName>
    <definedName name="TextRefCopy58">'[8]Other taxes'!#REF!</definedName>
    <definedName name="TextRefCopy59">'[8]VAT reconciliation'!#REF!</definedName>
    <definedName name="TextRefCopy6">#REF!</definedName>
    <definedName name="TextRefCopy60">#REF!</definedName>
    <definedName name="TextRefCopy61">'[8]VAT reconciliation'!#REF!</definedName>
    <definedName name="TextRefCopy62">'[8]VAT reconciliation'!#REF!</definedName>
    <definedName name="TextRefCopy64">[8]VAT!#REF!</definedName>
    <definedName name="TextRefCopy65">[8]VAT!#REF!</definedName>
    <definedName name="TextRefCopy66">[8]VAT!#REF!</definedName>
    <definedName name="TextRefCopy67">[8]VAT!#REF!</definedName>
    <definedName name="TextRefCopy68">#REF!</definedName>
    <definedName name="TextRefCopy69">[8]VAT!#REF!</definedName>
    <definedName name="TextRefCopy7">#REF!</definedName>
    <definedName name="TextRefCopy70">#REF!</definedName>
    <definedName name="TextRefCopy71">[8]VAT!#REF!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[8]VAT!#REF!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'[8]VAT reconciliation'!#REF!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[8]VAT!#REF!</definedName>
    <definedName name="TextRefCopy99">[8]VAT!#REF!</definedName>
    <definedName name="TextRefCopyRangeCount" hidden="1">183</definedName>
    <definedName name="ttt">#REF!</definedName>
    <definedName name="VVV">[3]Лист1!#REF!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zzz" localSheetId="0" hidden="1">{"'РП (2)'!$A$5:$S$150"}</definedName>
    <definedName name="zzzz" hidden="1">{"'РП (2)'!$A$5:$S$150"}</definedName>
    <definedName name="zzzzz">#REF!</definedName>
    <definedName name="А27">#REF!</definedName>
    <definedName name="ааааа" localSheetId="0" hidden="1">{"'РП (2)'!$A$5:$S$150"}</definedName>
    <definedName name="ааааа" hidden="1">{"'РП (2)'!$A$5:$S$150"}</definedName>
    <definedName name="апва" localSheetId="0" hidden="1">{"'РП (2)'!$A$5:$S$150"}</definedName>
    <definedName name="апва" hidden="1">{"'РП (2)'!$A$5:$S$150"}</definedName>
    <definedName name="апрель" localSheetId="0" hidden="1">{"'РП (2)'!$A$5:$S$150"}</definedName>
    <definedName name="апрель" hidden="1">{"'РП (2)'!$A$5:$S$150"}</definedName>
    <definedName name="_xlnm.Database">#REF!</definedName>
    <definedName name="БазовыйПериод">[6]Заголовок!$B$15</definedName>
    <definedName name="бюджет" localSheetId="0" hidden="1">{"'РП (2)'!$A$5:$S$150"}</definedName>
    <definedName name="бюджет" hidden="1">{"'РП (2)'!$A$5:$S$150"}</definedName>
    <definedName name="Бюджет_ОАО__СУАЛ">#REF!</definedName>
    <definedName name="ваф" localSheetId="0" hidden="1">{"'РП (2)'!$A$5:$S$150"}</definedName>
    <definedName name="ваф" hidden="1">{"'РП (2)'!$A$5:$S$150"}</definedName>
    <definedName name="группа">[10]Служебный!$A$2:$A$5</definedName>
    <definedName name="доб">#REF!</definedName>
    <definedName name="е" localSheetId="0" hidden="1">{"'РП (2)'!$A$5:$S$150"}</definedName>
    <definedName name="е" hidden="1">{"'РП (2)'!$A$5:$S$150"}</definedName>
    <definedName name="ждт">[11]Номенклатура!$L$1:$L$65536</definedName>
    <definedName name="й" localSheetId="0" hidden="1">{"'РП (2)'!$A$5:$S$150"}</definedName>
    <definedName name="й" hidden="1">{"'РП (2)'!$A$5:$S$150"}</definedName>
    <definedName name="июль" localSheetId="0" hidden="1">{"'РП (2)'!$A$5:$S$150"}</definedName>
    <definedName name="июль" hidden="1">{"'РП (2)'!$A$5:$S$150"}</definedName>
    <definedName name="июль03" localSheetId="0" hidden="1">{"'РП (2)'!$A$5:$S$150"}</definedName>
    <definedName name="июль03" hidden="1">{"'РП (2)'!$A$5:$S$150"}</definedName>
    <definedName name="К">[12]Исходные!$B$1</definedName>
    <definedName name="К3">[12]Исходные!#REF!</definedName>
    <definedName name="К4">[12]Исходные!#REF!</definedName>
    <definedName name="кк" localSheetId="0" hidden="1">{"'РП (2)'!$A$5:$S$150"}</definedName>
    <definedName name="кк" hidden="1">{"'РП (2)'!$A$5:$S$150"}</definedName>
    <definedName name="коэф">[11]Номенклатура!$J$1:$J$65536</definedName>
    <definedName name="КРАСНОЯРСК" localSheetId="0" hidden="1">{"'РП (2)'!$A$5:$S$150"}</definedName>
    <definedName name="КРАСНОЯРСК" hidden="1">{"'РП (2)'!$A$5:$S$150"}</definedName>
    <definedName name="курс">#REF!</definedName>
    <definedName name="л" localSheetId="0" hidden="1">{"'РП (2)'!$A$5:$S$150"}</definedName>
    <definedName name="л" hidden="1">{"'РП (2)'!$A$5:$S$150"}</definedName>
    <definedName name="марка">[10]Служебный!$A$50:$A$78</definedName>
    <definedName name="н" localSheetId="0" hidden="1">{"'РП (2)'!$A$5:$S$150"}</definedName>
    <definedName name="н" hidden="1">{"'РП (2)'!$A$5:$S$150"}</definedName>
    <definedName name="налог">#REF!</definedName>
    <definedName name="нач1дек">[13]Исходные!$B$3</definedName>
    <definedName name="Номер">#REF!</definedName>
    <definedName name="оао" localSheetId="0" hidden="1">{"'РП (2)'!$A$5:$S$150"}</definedName>
    <definedName name="оао" hidden="1">{"'РП (2)'!$A$5:$S$150"}</definedName>
    <definedName name="Об_окт">#REF!</definedName>
    <definedName name="_xlnm.Print_Area" localSheetId="1">'1.24'!$A$1:$H$40</definedName>
    <definedName name="_xlnm.Print_Area" localSheetId="0">'1.25'!$A$1:$F$41</definedName>
    <definedName name="объём">[11]Номенклатура!$H$1:$H$65536</definedName>
    <definedName name="оператор">[10]Служебный!$A$80:$A$89</definedName>
    <definedName name="оплата">#REF!</definedName>
    <definedName name="ответств">[10]Служебный!$A$91:$A$112</definedName>
    <definedName name="отчдата">[13]Исходные!$B$1</definedName>
    <definedName name="пепр" localSheetId="0" hidden="1">{"'РП (2)'!$A$5:$S$150"}</definedName>
    <definedName name="пепр" hidden="1">{"'РП (2)'!$A$5:$S$150"}</definedName>
    <definedName name="период">[12]Исходные!$B$2</definedName>
    <definedName name="пп" localSheetId="0" hidden="1">{"'РП (2)'!$A$5:$S$150"}</definedName>
    <definedName name="пп" hidden="1">{"'РП (2)'!$A$5:$S$150"}</definedName>
    <definedName name="про1">[14]ставки!$A$15:$P$32</definedName>
    <definedName name="размер">[11]Номенклатура!$D$1:$D$65536</definedName>
    <definedName name="разрезы1">[10]Служебный!$A$7:$A$25</definedName>
    <definedName name="разрезы2">[10]Служебный!$A$27:$A$48</definedName>
    <definedName name="с" localSheetId="0" hidden="1">{"'РП (2)'!$A$5:$S$150"}</definedName>
    <definedName name="с" hidden="1">{"'РП (2)'!$A$5:$S$150"}</definedName>
    <definedName name="СБ">#REF!</definedName>
    <definedName name="сталь">[11]Номенклатура!$C$1:$C$65536</definedName>
    <definedName name="Статья">#REF!</definedName>
    <definedName name="сумм">#REF!</definedName>
    <definedName name="труба">[11]Номенклатура!$N$1:$N$65536</definedName>
    <definedName name="ТУ">[11]Номенклатура!$G$1:$G$65536</definedName>
    <definedName name="ук" localSheetId="0" hidden="1">{"'РП (2)'!$A$5:$S$150"}</definedName>
    <definedName name="ук" hidden="1">{"'РП (2)'!$A$5:$S$150"}</definedName>
    <definedName name="уцк" localSheetId="0" hidden="1">{"'РП (2)'!$A$5:$S$150"}</definedName>
    <definedName name="уцк" hidden="1">{"'РП (2)'!$A$5:$S$150"}</definedName>
    <definedName name="филиал" localSheetId="0" hidden="1">{"'РП (2)'!$A$5:$S$150"}</definedName>
    <definedName name="филиал" hidden="1">{"'РП (2)'!$A$5:$S$150"}</definedName>
    <definedName name="фц" localSheetId="0" hidden="1">{"'РП (2)'!$A$5:$S$150"}</definedName>
    <definedName name="фц" hidden="1">{"'РП (2)'!$A$5:$S$150"}</definedName>
    <definedName name="цв" localSheetId="0" hidden="1">{"'РП (2)'!$A$5:$S$150"}</definedName>
    <definedName name="цв" hidden="1">{"'РП (2)'!$A$5:$S$150"}</definedName>
    <definedName name="цена">[11]Номенклатура!$I$1:$I$65536</definedName>
    <definedName name="цк" localSheetId="0" hidden="1">{"'РП (2)'!$A$5:$S$150"}</definedName>
    <definedName name="цк" hidden="1">{"'РП (2)'!$A$5:$S$150"}</definedName>
    <definedName name="чч" localSheetId="0" hidden="1">{"'РП (2)'!$A$5:$S$150"}</definedName>
    <definedName name="чч" hidden="1">{"'РП (2)'!$A$5:$S$150"}</definedName>
    <definedName name="ыпм" localSheetId="0" hidden="1">{"'РП (2)'!$A$5:$S$150"}</definedName>
    <definedName name="ыпм" hidden="1">{"'РП (2)'!$A$5:$S$150"}</definedName>
    <definedName name="ыыы" localSheetId="0" hidden="1">{"'РП (2)'!$A$5:$S$150"}</definedName>
    <definedName name="ыыы" hidden="1">{"'РП (2)'!$A$5:$S$150"}</definedName>
    <definedName name="я" localSheetId="0" hidden="1">{"'РП (2)'!$A$5:$S$150"}</definedName>
    <definedName name="я" hidden="1">{"'РП (2)'!$A$5:$S$150"}</definedName>
    <definedName name="Январь" localSheetId="0" hidden="1">{"'РП (2)'!$A$5:$S$150"}</definedName>
    <definedName name="Январь" hidden="1">{"'РП (2)'!$A$5:$S$150"}</definedName>
    <definedName name="яя" localSheetId="0" hidden="1">{"'РП (2)'!$A$5:$S$150"}</definedName>
    <definedName name="яя" hidden="1">{"'РП (2)'!$A$5:$S$150"}</definedName>
  </definedNames>
  <calcPr calcId="125725"/>
</workbook>
</file>

<file path=xl/calcChain.xml><?xml version="1.0" encoding="utf-8"?>
<calcChain xmlns="http://schemas.openxmlformats.org/spreadsheetml/2006/main">
  <c r="H36" i="2"/>
  <c r="H34"/>
  <c r="H27"/>
  <c r="F26"/>
  <c r="E26"/>
  <c r="H26" s="1"/>
  <c r="H25"/>
  <c r="F25"/>
  <c r="E25"/>
  <c r="H24"/>
  <c r="F24"/>
  <c r="E24"/>
  <c r="F23"/>
  <c r="F21" s="1"/>
  <c r="E23"/>
  <c r="F22"/>
  <c r="E22"/>
  <c r="H22" s="1"/>
  <c r="H20"/>
  <c r="F20"/>
  <c r="E20"/>
  <c r="F19"/>
  <c r="E19"/>
  <c r="F18"/>
  <c r="E18"/>
  <c r="H18" s="1"/>
  <c r="H17"/>
  <c r="F16"/>
  <c r="E16"/>
  <c r="H16" s="1"/>
  <c r="H15"/>
  <c r="F14"/>
  <c r="E14"/>
  <c r="H14" s="1"/>
  <c r="H13"/>
  <c r="F13"/>
  <c r="E13"/>
  <c r="H12"/>
  <c r="F12"/>
  <c r="E12"/>
  <c r="F11"/>
  <c r="F9" s="1"/>
  <c r="E11"/>
  <c r="F10"/>
  <c r="E10"/>
  <c r="H10" s="1"/>
  <c r="H8"/>
  <c r="F8"/>
  <c r="E8"/>
  <c r="H67" i="1"/>
  <c r="F67"/>
  <c r="H65"/>
  <c r="F65"/>
  <c r="H64"/>
  <c r="F64"/>
  <c r="H63"/>
  <c r="F63"/>
  <c r="H61"/>
  <c r="F61"/>
  <c r="H44"/>
  <c r="H51" s="1"/>
  <c r="H41"/>
  <c r="H45" s="1"/>
  <c r="F41"/>
  <c r="F44" s="1"/>
  <c r="F51" s="1"/>
  <c r="J38"/>
  <c r="J37"/>
  <c r="J36"/>
  <c r="J35"/>
  <c r="J34"/>
  <c r="J33"/>
  <c r="J32"/>
  <c r="J31"/>
  <c r="J30"/>
  <c r="J29"/>
  <c r="J28"/>
  <c r="J27"/>
  <c r="J26"/>
  <c r="J25"/>
  <c r="E25"/>
  <c r="J24"/>
  <c r="J23"/>
  <c r="J22"/>
  <c r="J21"/>
  <c r="J20"/>
  <c r="J19"/>
  <c r="E19"/>
  <c r="J18"/>
  <c r="E18"/>
  <c r="J17"/>
  <c r="E17"/>
  <c r="E16" s="1"/>
  <c r="J16"/>
  <c r="J15"/>
  <c r="E15"/>
  <c r="J14"/>
  <c r="E14"/>
  <c r="J13"/>
  <c r="E13"/>
  <c r="E26" s="1"/>
  <c r="J12"/>
  <c r="E12"/>
  <c r="J11"/>
  <c r="E11"/>
  <c r="E10" s="1"/>
  <c r="E23" s="1"/>
  <c r="J10"/>
  <c r="M9"/>
  <c r="M14" s="1"/>
  <c r="J9"/>
  <c r="E9"/>
  <c r="E22" s="1"/>
  <c r="J8"/>
  <c r="E8"/>
  <c r="E21" s="1"/>
  <c r="E35" i="2" l="1"/>
  <c r="E9"/>
  <c r="H9" s="1"/>
  <c r="H11"/>
  <c r="H19"/>
  <c r="E21"/>
  <c r="H21" s="1"/>
  <c r="H23"/>
  <c r="F29"/>
  <c r="E29"/>
  <c r="H58" i="1"/>
  <c r="F45"/>
  <c r="F58" s="1"/>
  <c r="E20"/>
  <c r="E24"/>
  <c r="F35" i="2" l="1"/>
  <c r="H35" s="1"/>
  <c r="H29"/>
  <c r="E42"/>
  <c r="E45" l="1"/>
  <c r="E31" s="1"/>
  <c r="E46"/>
  <c r="F42"/>
  <c r="E37" l="1"/>
  <c r="E52" s="1"/>
  <c r="E32" s="1"/>
  <c r="F45"/>
  <c r="F31" s="1"/>
  <c r="F46"/>
  <c r="E38" l="1"/>
  <c r="E59" s="1"/>
  <c r="E33" s="1"/>
  <c r="E39" s="1"/>
  <c r="E30"/>
  <c r="H31"/>
  <c r="F37"/>
  <c r="H37" s="1"/>
  <c r="F52" l="1"/>
  <c r="F32" s="1"/>
  <c r="E28"/>
  <c r="H32" l="1"/>
  <c r="F59"/>
  <c r="F33" s="1"/>
  <c r="F38"/>
  <c r="H38" s="1"/>
  <c r="F30"/>
  <c r="H33" l="1"/>
  <c r="F39"/>
  <c r="H39" s="1"/>
  <c r="H30"/>
  <c r="F28"/>
  <c r="H28" s="1"/>
</calcChain>
</file>

<file path=xl/sharedStrings.xml><?xml version="1.0" encoding="utf-8"?>
<sst xmlns="http://schemas.openxmlformats.org/spreadsheetml/2006/main" count="152" uniqueCount="69">
  <si>
    <t>АО "Разрез Березовский"</t>
  </si>
  <si>
    <t>Таблица П1.24</t>
  </si>
  <si>
    <t>Расчет платы за услуги по содержанию электрических сетей</t>
  </si>
  <si>
    <t>№
п/п</t>
  </si>
  <si>
    <t>Единицы измерения</t>
  </si>
  <si>
    <t>Базовый период</t>
  </si>
  <si>
    <t>Период регулирования</t>
  </si>
  <si>
    <t>Темп роста</t>
  </si>
  <si>
    <t>всего</t>
  </si>
  <si>
    <t>из них
на сбыт</t>
  </si>
  <si>
    <t>Расходы, отнесенные на передачу электрической энергии (п. 10 табл. П1.18.2)</t>
  </si>
  <si>
    <t>тыс. руб.</t>
  </si>
  <si>
    <t>1.1</t>
  </si>
  <si>
    <t>ВН</t>
  </si>
  <si>
    <t>1.2</t>
  </si>
  <si>
    <t>СН</t>
  </si>
  <si>
    <t>в т.ч. СН1</t>
  </si>
  <si>
    <t xml:space="preserve">      СН11</t>
  </si>
  <si>
    <t>1.3</t>
  </si>
  <si>
    <t>НН</t>
  </si>
  <si>
    <t>2</t>
  </si>
  <si>
    <t>Прибыль, отнесенная на передачу электрической энергии (п. 8 табл. П1.21.3)</t>
  </si>
  <si>
    <t>2.1</t>
  </si>
  <si>
    <t>2.2</t>
  </si>
  <si>
    <t>2.3</t>
  </si>
  <si>
    <t>3</t>
  </si>
  <si>
    <t>Рентабельность (п. 2 / п. 1 * 100%)</t>
  </si>
  <si>
    <t>%</t>
  </si>
  <si>
    <t>4</t>
  </si>
  <si>
    <t>Необходимая валовая выручка, отнесенная на передачу электрической энергии (п. 1 + п. 2)</t>
  </si>
  <si>
    <t>4.1</t>
  </si>
  <si>
    <t>4.2</t>
  </si>
  <si>
    <t>4.3</t>
  </si>
  <si>
    <t>5</t>
  </si>
  <si>
    <t>Плата за услуги на содержание электрических сетей по диапазонам напряжения в расчете на 1 МВт согласно формулам (31) - (33)</t>
  </si>
  <si>
    <t>руб./МВт мес.</t>
  </si>
  <si>
    <t>5.1</t>
  </si>
  <si>
    <t>5.2</t>
  </si>
  <si>
    <t>5.3</t>
  </si>
  <si>
    <t>6</t>
  </si>
  <si>
    <t>Плата за услуги на содержание электрических сетей по диапазонам напряжения в расчете на 1 МВт·ч согласно формулам (34) - (36)</t>
  </si>
  <si>
    <t>руб./МВт·ч</t>
  </si>
  <si>
    <t>6.1</t>
  </si>
  <si>
    <t>6.2</t>
  </si>
  <si>
    <t>6.3</t>
  </si>
  <si>
    <t xml:space="preserve">Исполнительный директор     </t>
  </si>
  <si>
    <t>А.И. Буйницкий</t>
  </si>
  <si>
    <t>Исп.Григорьева Т.П.тел. 65-5-33</t>
  </si>
  <si>
    <t>Дельта НВВ ВН - СН</t>
  </si>
  <si>
    <t>Дельта НВВ СН1 - СН2</t>
  </si>
  <si>
    <t>Дельта НВВ СН2 - НН</t>
  </si>
  <si>
    <t>проверка</t>
  </si>
  <si>
    <t>Таблица П1.25</t>
  </si>
  <si>
    <t>Расчет ставки по оплате технологического расхода (потерь)</t>
  </si>
  <si>
    <t>электрической энергии на ее передачу по сетям</t>
  </si>
  <si>
    <t>Средневзвешенный тариф на электрическую энергию</t>
  </si>
  <si>
    <t>Отпуск электрической энергии в сеть с учетом величины сальдо-перетока электроэнергии</t>
  </si>
  <si>
    <t>млн. кВт·ч</t>
  </si>
  <si>
    <t>СН11</t>
  </si>
  <si>
    <t>Потери электрической энергии</t>
  </si>
  <si>
    <t>3.1</t>
  </si>
  <si>
    <t>3.2</t>
  </si>
  <si>
    <t>3.3</t>
  </si>
  <si>
    <t>Полезный отпуск электрической энергии</t>
  </si>
  <si>
    <t>Расходы на компенсацию потерь</t>
  </si>
  <si>
    <t>Ставка на оплату технологического расхода (потерь) электрической энергии на ее передачу
по сетям</t>
  </si>
  <si>
    <t>Дельта З СН1-ВН</t>
  </si>
  <si>
    <t>Дельта З СН2-СН1</t>
  </si>
  <si>
    <t>Дельта З пот-СН2</t>
  </si>
</sst>
</file>

<file path=xl/styles.xml><?xml version="1.0" encoding="utf-8"?>
<styleSheet xmlns="http://schemas.openxmlformats.org/spreadsheetml/2006/main">
  <numFmts count="39">
    <numFmt numFmtId="41" formatCode="_-* #,##0_р_._-;\-* #,##0_р_._-;_-* &quot;-&quot;_р_._-;_-@_-"/>
    <numFmt numFmtId="43" formatCode="_-* #,##0.00_р_._-;\-* #,##0.00_р_._-;_-* &quot;-&quot;??_р_._-;_-@_-"/>
    <numFmt numFmtId="164" formatCode="0.0%"/>
    <numFmt numFmtId="165" formatCode="#,##0.0"/>
    <numFmt numFmtId="166" formatCode="@\ *."/>
    <numFmt numFmtId="167" formatCode="000000"/>
    <numFmt numFmtId="168" formatCode="0000"/>
    <numFmt numFmtId="169" formatCode="##,#0_;\(#,##0\);&quot;-&quot;??_);@"/>
    <numFmt numFmtId="170" formatCode="*(#,##0\);*#\,##0_);&quot;-&quot;??_);@"/>
    <numFmt numFmtId="171" formatCode="_*\(#,##0\);_*#,##0_);&quot;-&quot;??_);@"/>
    <numFmt numFmtId="172" formatCode="_ * #,##0.00_ ;_ * \-#,##0.00_ ;_ * &quot;-&quot;??_ ;_ @_ "/>
    <numFmt numFmtId="173" formatCode="* \(#,##0\);* #,##0_);&quot;-&quot;??_);@"/>
    <numFmt numFmtId="174" formatCode="&quot;$&quot;#,##0_);[Red]\(&quot;$&quot;#,##0\)"/>
    <numFmt numFmtId="175" formatCode="#,##0_);\(#,##0\);&quot;-&quot;??_);@"/>
    <numFmt numFmtId="176" formatCode="* #,##0_);* \(#,##0\);&quot;-&quot;??_);@"/>
    <numFmt numFmtId="177" formatCode="mmmm\ d\,\ yyyy"/>
    <numFmt numFmtId="178" formatCode="dd\.mm\.yyyy&quot;г.&quot;"/>
    <numFmt numFmtId="179" formatCode="0.0_)%;\(0.0\)%"/>
    <numFmt numFmtId="180" formatCode="0.00_)%;\(0.00\)%"/>
    <numFmt numFmtId="181" formatCode="0%_);\(0%\)"/>
    <numFmt numFmtId="182" formatCode="* \(#,##0.0\);* #,##0.0_);&quot;-&quot;??_);@"/>
    <numFmt numFmtId="183" formatCode="* \(#,##0.00\);* #,##0.00_);&quot;-&quot;??_);@"/>
    <numFmt numFmtId="184" formatCode="_(* \(#,##0.0\);_(* #,##0.0_);_(* &quot;-&quot;_);_(@_)"/>
    <numFmt numFmtId="185" formatCode="_(* \(#,##0.00\);_(* #,##0.00_);_(* &quot;-&quot;_);_(@_)"/>
    <numFmt numFmtId="186" formatCode="_(* \(#,##0.000\);_(* #,##0.000_);_(* &quot;-&quot;_);_(@_)"/>
    <numFmt numFmtId="187" formatCode="#,##0.000000;[Red]#,##0.000000"/>
    <numFmt numFmtId="188" formatCode="_ * #,##0_ ;_ * \(#,##0_ ;_ * &quot;-&quot;_ ;_ @_ "/>
    <numFmt numFmtId="189" formatCode="&quot;$&quot;#,##0.000000;[Red]&quot;$&quot;#,##0.000000"/>
    <numFmt numFmtId="190" formatCode="#,##0.0000000_$"/>
    <numFmt numFmtId="191" formatCode="&quot;$&quot;\ #,##0.00"/>
    <numFmt numFmtId="192" formatCode="_ * #,##0_ ;_ * \(#,##0_)\ ;_ * &quot;-&quot;_ ;_ @_ "/>
    <numFmt numFmtId="193" formatCode="&quot;$&quot;\ #,##0"/>
    <numFmt numFmtId="194" formatCode="&quot;$&quot;"/>
    <numFmt numFmtId="195" formatCode="_._.* #,##0_)_%;_._.* \(#,##0\)_%;_._.* \ _)_%"/>
    <numFmt numFmtId="196" formatCode="yyyy"/>
    <numFmt numFmtId="197" formatCode="yyyy\ &quot;год&quot;"/>
    <numFmt numFmtId="198" formatCode="General_)"/>
    <numFmt numFmtId="199" formatCode="#,##0\в"/>
    <numFmt numFmtId="200" formatCode="#,##0\т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b/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StoneSerif"/>
      <charset val="204"/>
    </font>
    <font>
      <b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Helv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0"/>
      <name val="NTHarmonica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9">
    <xf numFmtId="0" fontId="0" fillId="0" borderId="0"/>
    <xf numFmtId="9" fontId="2" fillId="0" borderId="0" applyFont="0" applyFill="0" applyBorder="0" applyAlignment="0" applyProtection="0"/>
    <xf numFmtId="0" fontId="7" fillId="0" borderId="10" applyBorder="0">
      <alignment horizontal="center" vertical="center" wrapText="1"/>
    </xf>
    <xf numFmtId="4" fontId="8" fillId="2" borderId="12" applyBorder="0">
      <alignment horizontal="right"/>
    </xf>
    <xf numFmtId="4" fontId="8" fillId="4" borderId="9" applyBorder="0">
      <alignment horizontal="right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2" fillId="0" borderId="0">
      <alignment horizontal="center"/>
    </xf>
    <xf numFmtId="167" fontId="13" fillId="0" borderId="0" applyFont="0" applyFill="0" applyBorder="0">
      <alignment horizontal="center"/>
    </xf>
    <xf numFmtId="0" fontId="14" fillId="0" borderId="0">
      <alignment horizontal="right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Fill="0" applyBorder="0" applyAlignment="0"/>
    <xf numFmtId="0" fontId="17" fillId="0" borderId="0" applyFill="0" applyBorder="0" applyProtection="0">
      <alignment horizontal="center"/>
      <protection locked="0"/>
    </xf>
    <xf numFmtId="168" fontId="9" fillId="0" borderId="14" applyFont="0" applyFill="0" applyBorder="0" applyProtection="0">
      <alignment horizontal="center"/>
      <protection locked="0"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8" fillId="0" borderId="0" applyFill="0" applyBorder="0" applyAlignment="0" applyProtection="0">
      <protection locked="0"/>
    </xf>
    <xf numFmtId="173" fontId="19" fillId="0" borderId="0" applyFill="0" applyBorder="0" applyProtection="0"/>
    <xf numFmtId="173" fontId="19" fillId="0" borderId="15" applyFill="0" applyProtection="0"/>
    <xf numFmtId="173" fontId="19" fillId="0" borderId="16" applyFill="0" applyProtection="0"/>
    <xf numFmtId="174" fontId="20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37" fontId="21" fillId="0" borderId="17" applyFont="0" applyFill="0" applyBorder="0"/>
    <xf numFmtId="37" fontId="22" fillId="0" borderId="17" applyFont="0" applyFill="0" applyBorder="0">
      <protection locked="0"/>
    </xf>
    <xf numFmtId="37" fontId="23" fillId="5" borderId="9" applyFill="0" applyBorder="0" applyProtection="0"/>
    <xf numFmtId="37" fontId="22" fillId="0" borderId="17" applyFill="0" applyBorder="0">
      <protection locked="0"/>
    </xf>
    <xf numFmtId="177" fontId="24" fillId="0" borderId="0" applyFont="0" applyFill="0" applyBorder="0" applyAlignment="0" applyProtection="0"/>
    <xf numFmtId="15" fontId="25" fillId="0" borderId="7" applyFont="0" applyFill="0" applyBorder="0" applyAlignment="0">
      <alignment horizontal="centerContinuous"/>
    </xf>
    <xf numFmtId="178" fontId="25" fillId="0" borderId="7" applyFont="0" applyFill="0" applyBorder="0" applyAlignment="0">
      <alignment horizontal="centerContinuous"/>
    </xf>
    <xf numFmtId="176" fontId="19" fillId="0" borderId="0" applyFill="0" applyBorder="0" applyProtection="0"/>
    <xf numFmtId="176" fontId="19" fillId="0" borderId="15" applyFill="0" applyProtection="0"/>
    <xf numFmtId="176" fontId="19" fillId="0" borderId="16" applyFill="0" applyProtection="0"/>
    <xf numFmtId="0" fontId="26" fillId="0" borderId="18" applyNumberFormat="0" applyAlignment="0" applyProtection="0">
      <alignment horizontal="left" vertical="center"/>
    </xf>
    <xf numFmtId="0" fontId="26" fillId="0" borderId="19">
      <alignment horizontal="left" vertical="center"/>
    </xf>
    <xf numFmtId="14" fontId="27" fillId="6" borderId="20">
      <alignment horizontal="center" vertical="center" wrapText="1"/>
    </xf>
    <xf numFmtId="0" fontId="17" fillId="0" borderId="0" applyFill="0" applyAlignment="0" applyProtection="0">
      <protection locked="0"/>
    </xf>
    <xf numFmtId="0" fontId="17" fillId="0" borderId="21" applyFill="0" applyAlignment="0" applyProtection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>
      <alignment vertical="center"/>
    </xf>
    <xf numFmtId="0" fontId="31" fillId="0" borderId="0"/>
    <xf numFmtId="0" fontId="14" fillId="0" borderId="0"/>
    <xf numFmtId="0" fontId="10" fillId="0" borderId="0"/>
    <xf numFmtId="0" fontId="32" fillId="0" borderId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33" fillId="0" borderId="0" applyNumberFormat="0">
      <alignment horizontal="left"/>
    </xf>
    <xf numFmtId="0" fontId="9" fillId="7" borderId="22" applyNumberFormat="0" applyProtection="0">
      <alignment horizontal="left" vertical="center" indent="1"/>
    </xf>
    <xf numFmtId="4" fontId="34" fillId="8" borderId="22" applyNumberFormat="0" applyProtection="0">
      <alignment horizontal="right" vertical="center"/>
    </xf>
    <xf numFmtId="0" fontId="9" fillId="7" borderId="22" applyNumberFormat="0" applyProtection="0">
      <alignment horizontal="left" vertical="center" indent="1"/>
    </xf>
    <xf numFmtId="0" fontId="14" fillId="0" borderId="0" applyNumberFormat="0" applyFill="0" applyBorder="0" applyAlignment="0" applyProtection="0">
      <alignment horizontal="center"/>
    </xf>
    <xf numFmtId="0" fontId="35" fillId="0" borderId="0" applyFill="0" applyBorder="0" applyProtection="0">
      <alignment horizontal="left" vertical="top"/>
    </xf>
    <xf numFmtId="0" fontId="36" fillId="0" borderId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25" fillId="0" borderId="7" applyFont="0" applyFill="0" applyBorder="0" applyAlignment="0">
      <alignment horizontal="centerContinuous"/>
    </xf>
    <xf numFmtId="197" fontId="37" fillId="0" borderId="7" applyFont="0" applyFill="0" applyBorder="0" applyAlignment="0">
      <alignment horizontal="centerContinuous"/>
    </xf>
    <xf numFmtId="198" fontId="38" fillId="0" borderId="23">
      <protection locked="0"/>
    </xf>
    <xf numFmtId="199" fontId="39" fillId="0" borderId="24">
      <alignment horizontal="center"/>
    </xf>
    <xf numFmtId="14" fontId="40" fillId="0" borderId="25" applyBorder="0">
      <alignment horizontal="center" vertical="center"/>
    </xf>
    <xf numFmtId="14" fontId="38" fillId="0" borderId="0">
      <alignment vertical="center"/>
    </xf>
    <xf numFmtId="0" fontId="41" fillId="0" borderId="0" applyBorder="0">
      <alignment horizontal="center" vertical="center" wrapText="1"/>
    </xf>
    <xf numFmtId="198" fontId="42" fillId="6" borderId="23"/>
    <xf numFmtId="0" fontId="43" fillId="0" borderId="0">
      <alignment horizontal="center" vertical="top" wrapText="1"/>
    </xf>
    <xf numFmtId="0" fontId="44" fillId="0" borderId="0">
      <alignment horizontal="centerContinuous" vertical="center" wrapText="1"/>
    </xf>
    <xf numFmtId="0" fontId="45" fillId="3" borderId="0" applyFill="0">
      <alignment wrapText="1"/>
    </xf>
    <xf numFmtId="0" fontId="9" fillId="0" borderId="0"/>
    <xf numFmtId="0" fontId="1" fillId="0" borderId="0"/>
    <xf numFmtId="0" fontId="46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49" fontId="45" fillId="0" borderId="0">
      <alignment horizontal="center"/>
    </xf>
    <xf numFmtId="200" fontId="39" fillId="0" borderId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8" fillId="3" borderId="0" applyBorder="0">
      <alignment horizontal="right"/>
    </xf>
    <xf numFmtId="4" fontId="8" fillId="3" borderId="9" applyFont="0" applyBorder="0">
      <alignment horizontal="right"/>
    </xf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top"/>
    </xf>
    <xf numFmtId="3" fontId="3" fillId="0" borderId="9" xfId="0" applyNumberFormat="1" applyFont="1" applyBorder="1" applyAlignment="1">
      <alignment horizontal="center" vertical="top"/>
    </xf>
    <xf numFmtId="9" fontId="3" fillId="0" borderId="0" xfId="1" applyFont="1"/>
    <xf numFmtId="49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0" xfId="0" applyNumberFormat="1" applyFont="1"/>
    <xf numFmtId="0" fontId="3" fillId="0" borderId="5" xfId="0" applyFont="1" applyBorder="1" applyAlignment="1">
      <alignment horizontal="left" wrapText="1" indent="1"/>
    </xf>
    <xf numFmtId="164" fontId="3" fillId="0" borderId="9" xfId="0" applyNumberFormat="1" applyFont="1" applyBorder="1" applyAlignment="1">
      <alignment horizontal="center"/>
    </xf>
    <xf numFmtId="9" fontId="3" fillId="0" borderId="0" xfId="0" applyNumberFormat="1" applyFont="1"/>
    <xf numFmtId="165" fontId="3" fillId="0" borderId="9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4" fillId="0" borderId="11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top" wrapText="1"/>
    </xf>
    <xf numFmtId="4" fontId="3" fillId="3" borderId="9" xfId="3" applyFont="1" applyFill="1" applyBorder="1">
      <alignment horizontal="right"/>
    </xf>
    <xf numFmtId="0" fontId="4" fillId="0" borderId="9" xfId="2" applyFont="1" applyBorder="1" applyAlignment="1">
      <alignment horizontal="center" vertical="center" wrapText="1"/>
    </xf>
    <xf numFmtId="4" fontId="3" fillId="0" borderId="9" xfId="4" applyFont="1" applyFill="1" applyBorder="1">
      <alignment horizontal="right"/>
    </xf>
    <xf numFmtId="4" fontId="3" fillId="3" borderId="9" xfId="4" applyFont="1" applyFill="1" applyBorder="1">
      <alignment horizontal="right"/>
    </xf>
    <xf numFmtId="0" fontId="4" fillId="0" borderId="9" xfId="2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top"/>
    </xf>
    <xf numFmtId="0" fontId="4" fillId="0" borderId="13" xfId="2" applyFont="1" applyBorder="1" applyAlignment="1">
      <alignment horizontal="center" vertical="center" wrapText="1"/>
    </xf>
    <xf numFmtId="4" fontId="3" fillId="0" borderId="0" xfId="0" applyNumberFormat="1" applyFont="1"/>
    <xf numFmtId="0" fontId="49" fillId="0" borderId="0" xfId="0" applyFont="1"/>
    <xf numFmtId="0" fontId="49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49" fillId="0" borderId="9" xfId="0" applyFont="1" applyBorder="1" applyAlignment="1">
      <alignment horizontal="center" vertical="top" wrapText="1"/>
    </xf>
    <xf numFmtId="0" fontId="49" fillId="0" borderId="4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center" vertical="top" wrapText="1"/>
    </xf>
    <xf numFmtId="0" fontId="49" fillId="0" borderId="9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49" fontId="49" fillId="0" borderId="9" xfId="0" applyNumberFormat="1" applyFont="1" applyBorder="1" applyAlignment="1">
      <alignment horizontal="center" vertical="top"/>
    </xf>
    <xf numFmtId="0" fontId="49" fillId="0" borderId="4" xfId="0" applyFont="1" applyBorder="1" applyAlignment="1">
      <alignment horizontal="left"/>
    </xf>
    <xf numFmtId="0" fontId="49" fillId="0" borderId="5" xfId="0" applyFont="1" applyBorder="1" applyAlignment="1">
      <alignment horizontal="left" wrapText="1"/>
    </xf>
    <xf numFmtId="0" fontId="49" fillId="0" borderId="9" xfId="0" applyFont="1" applyBorder="1" applyAlignment="1">
      <alignment horizontal="center" vertical="top"/>
    </xf>
    <xf numFmtId="165" fontId="49" fillId="9" borderId="9" xfId="0" applyNumberFormat="1" applyFont="1" applyFill="1" applyBorder="1" applyAlignment="1">
      <alignment horizontal="center" vertical="top"/>
    </xf>
    <xf numFmtId="9" fontId="49" fillId="0" borderId="0" xfId="1" applyFont="1"/>
    <xf numFmtId="165" fontId="49" fillId="0" borderId="9" xfId="0" applyNumberFormat="1" applyFont="1" applyFill="1" applyBorder="1" applyAlignment="1">
      <alignment horizontal="center"/>
    </xf>
    <xf numFmtId="49" fontId="49" fillId="0" borderId="9" xfId="0" applyNumberFormat="1" applyFont="1" applyBorder="1" applyAlignment="1">
      <alignment horizontal="center"/>
    </xf>
    <xf numFmtId="164" fontId="49" fillId="0" borderId="9" xfId="0" applyNumberFormat="1" applyFont="1" applyFill="1" applyBorder="1" applyAlignment="1">
      <alignment horizontal="center"/>
    </xf>
    <xf numFmtId="164" fontId="49" fillId="0" borderId="9" xfId="1" applyNumberFormat="1" applyFont="1" applyFill="1" applyBorder="1" applyAlignment="1">
      <alignment horizontal="center"/>
    </xf>
    <xf numFmtId="3" fontId="49" fillId="0" borderId="9" xfId="0" applyNumberFormat="1" applyFont="1" applyFill="1" applyBorder="1" applyAlignment="1">
      <alignment horizontal="center" vertical="top"/>
    </xf>
    <xf numFmtId="3" fontId="49" fillId="0" borderId="9" xfId="0" applyNumberFormat="1" applyFont="1" applyFill="1" applyBorder="1" applyAlignment="1">
      <alignment horizontal="center"/>
    </xf>
    <xf numFmtId="165" fontId="49" fillId="0" borderId="9" xfId="0" applyNumberFormat="1" applyFont="1" applyFill="1" applyBorder="1" applyAlignment="1">
      <alignment horizontal="center" vertical="top"/>
    </xf>
    <xf numFmtId="0" fontId="50" fillId="0" borderId="9" xfId="2" applyFont="1" applyBorder="1" applyAlignment="1">
      <alignment horizontal="center" vertical="center" wrapText="1"/>
    </xf>
    <xf numFmtId="0" fontId="50" fillId="0" borderId="9" xfId="2" applyFont="1" applyBorder="1" applyAlignment="1">
      <alignment vertical="center" wrapText="1"/>
    </xf>
    <xf numFmtId="4" fontId="49" fillId="3" borderId="9" xfId="107" applyFont="1" applyBorder="1">
      <alignment horizontal="right"/>
    </xf>
    <xf numFmtId="4" fontId="49" fillId="0" borderId="9" xfId="4" applyFont="1" applyFill="1" applyBorder="1">
      <alignment horizontal="right"/>
    </xf>
    <xf numFmtId="4" fontId="49" fillId="3" borderId="9" xfId="107" applyFont="1" applyFill="1" applyBorder="1">
      <alignment horizontal="right"/>
    </xf>
    <xf numFmtId="0" fontId="50" fillId="0" borderId="13" xfId="2" applyFont="1" applyBorder="1" applyAlignment="1">
      <alignment horizontal="center" vertical="center" wrapText="1"/>
    </xf>
    <xf numFmtId="0" fontId="50" fillId="0" borderId="13" xfId="2" applyFont="1" applyBorder="1" applyAlignment="1">
      <alignment vertical="center" wrapText="1"/>
    </xf>
    <xf numFmtId="4" fontId="49" fillId="3" borderId="13" xfId="107" applyFont="1" applyBorder="1">
      <alignment horizontal="right"/>
    </xf>
  </cellXfs>
  <cellStyles count="109">
    <cellStyle name="]_x000d__x000a_Zoomed=1_x000d__x000a_Row=0_x000d__x000a_Column=0_x000d__x000a_Height=0_x000d__x000a_Width=0_x000d__x000a_FontName=FoxFont_x000d__x000a_FontStyle=0_x000d__x000a_FontSize=9_x000d__x000a_PrtFontName=FoxPrin" xfId="5"/>
    <cellStyle name="_RP-2000" xfId="6"/>
    <cellStyle name="_SZNP - Eqiuty Roll" xfId="7"/>
    <cellStyle name="_SZNP - rasshifrovki-002000-333" xfId="8"/>
    <cellStyle name="_SZNP - TRS-092000" xfId="9"/>
    <cellStyle name="_Акт недвиж" xfId="10"/>
    <cellStyle name="_Аренда Березовский  разрез" xfId="11"/>
    <cellStyle name="_Аренда Березовский  разрез полностью" xfId="12"/>
    <cellStyle name="_Березовский расчет 2006 10%" xfId="13"/>
    <cellStyle name="_Березовский результат пере-счет последний" xfId="14"/>
    <cellStyle name="_Бородинский результат пере-счет последний.исправл" xfId="15"/>
    <cellStyle name="_Копия Список имущества для передачи в УК по состоянию на 30 11 05" xfId="16"/>
    <cellStyle name="_Рабочие таблицы для отчетности по МСФО" xfId="17"/>
    <cellStyle name="0,00;0;" xfId="18"/>
    <cellStyle name="6Code" xfId="19"/>
    <cellStyle name="8pt" xfId="20"/>
    <cellStyle name="Aeia?nnueea" xfId="21"/>
    <cellStyle name="Calc Currency (0)" xfId="22"/>
    <cellStyle name="Centered Heading" xfId="23"/>
    <cellStyle name="Code" xfId="24"/>
    <cellStyle name="Comma 0.0" xfId="25"/>
    <cellStyle name="Comma 0.00" xfId="26"/>
    <cellStyle name="Comma 0.000" xfId="27"/>
    <cellStyle name="Comma_Worksheet in 6451  Profit Tax Reconciliation2" xfId="28"/>
    <cellStyle name="Company Name" xfId="29"/>
    <cellStyle name="Credit" xfId="30"/>
    <cellStyle name="Credit subtotal" xfId="31"/>
    <cellStyle name="Credit Total" xfId="32"/>
    <cellStyle name="Currency [0]" xfId="33"/>
    <cellStyle name="Currency 0.0" xfId="34"/>
    <cellStyle name="Currency 0.00" xfId="35"/>
    <cellStyle name="Currency 0.000" xfId="36"/>
    <cellStyle name="Currency EN" xfId="37"/>
    <cellStyle name="Currency RU" xfId="38"/>
    <cellStyle name="Currency RU calc" xfId="39"/>
    <cellStyle name="Currency RU_CP-P (2)" xfId="40"/>
    <cellStyle name="Date" xfId="41"/>
    <cellStyle name="Date EN" xfId="42"/>
    <cellStyle name="Date RU" xfId="43"/>
    <cellStyle name="Debit" xfId="44"/>
    <cellStyle name="Debit subtotal" xfId="45"/>
    <cellStyle name="Debit Total" xfId="46"/>
    <cellStyle name="Header1" xfId="47"/>
    <cellStyle name="Header2" xfId="48"/>
    <cellStyle name="Heading" xfId="49"/>
    <cellStyle name="Heading No Underline" xfId="50"/>
    <cellStyle name="Heading With Underline" xfId="51"/>
    <cellStyle name="Hyperlink" xfId="52"/>
    <cellStyle name="Ioe?uaaaoayny aeia?nnueea" xfId="53"/>
    <cellStyle name="ISO" xfId="54"/>
    <cellStyle name="Normal_#10-Headcount" xfId="55"/>
    <cellStyle name="Normal1" xfId="56"/>
    <cellStyle name="normбlnм_laroux" xfId="57"/>
    <cellStyle name="Paaotsikko" xfId="58"/>
    <cellStyle name="Percent %" xfId="59"/>
    <cellStyle name="Percent % Long Underline" xfId="60"/>
    <cellStyle name="Percent (0)" xfId="61"/>
    <cellStyle name="Percent 0.0%" xfId="62"/>
    <cellStyle name="Percent 0.0% Long Underline" xfId="63"/>
    <cellStyle name="Percent 0.00%" xfId="64"/>
    <cellStyle name="Percent 0.00% Long Underline" xfId="65"/>
    <cellStyle name="Percent 0.000%" xfId="66"/>
    <cellStyle name="Percent 0.000% Long Underline" xfId="67"/>
    <cellStyle name="Price_Body" xfId="68"/>
    <cellStyle name="SAPBEXformats 2" xfId="69"/>
    <cellStyle name="SAPBEXstdData" xfId="70"/>
    <cellStyle name="SAPBEXstdItem 2" xfId="71"/>
    <cellStyle name="small" xfId="72"/>
    <cellStyle name="Tickmark" xfId="73"/>
    <cellStyle name="Valiotsikko" xfId="74"/>
    <cellStyle name="XComma" xfId="75"/>
    <cellStyle name="XComma 0.0" xfId="76"/>
    <cellStyle name="XComma 0.00" xfId="77"/>
    <cellStyle name="XComma 0.000" xfId="78"/>
    <cellStyle name="XCurrency" xfId="79"/>
    <cellStyle name="XCurrency 0.0" xfId="80"/>
    <cellStyle name="XCurrency 0.00" xfId="81"/>
    <cellStyle name="XCurrency 0.000" xfId="82"/>
    <cellStyle name="Year EN" xfId="83"/>
    <cellStyle name="Year RU" xfId="84"/>
    <cellStyle name="Беззащитный" xfId="85"/>
    <cellStyle name="вагоны" xfId="86"/>
    <cellStyle name="Дата" xfId="87"/>
    <cellStyle name="Дата UTL" xfId="88"/>
    <cellStyle name="Заголовок" xfId="89"/>
    <cellStyle name="ЗаголовокСтолбца" xfId="2"/>
    <cellStyle name="Защитный" xfId="90"/>
    <cellStyle name="Значение" xfId="4"/>
    <cellStyle name="Мой заголовок" xfId="91"/>
    <cellStyle name="Мой заголовок листа" xfId="92"/>
    <cellStyle name="Мои наименования показателей" xfId="93"/>
    <cellStyle name="Обычный" xfId="0" builtinId="0"/>
    <cellStyle name="Обычный 2" xfId="94"/>
    <cellStyle name="Обычный 4" xfId="95"/>
    <cellStyle name="Обычный 5" xfId="96"/>
    <cellStyle name="Обычный 7" xfId="97"/>
    <cellStyle name="Процентный" xfId="1" builtinId="5"/>
    <cellStyle name="Процентный 2" xfId="98"/>
    <cellStyle name="Процентный 5" xfId="99"/>
    <cellStyle name="Стиль 1" xfId="100"/>
    <cellStyle name="Текстовый" xfId="101"/>
    <cellStyle name="тонны" xfId="102"/>
    <cellStyle name="Тысячи [0]_3Com" xfId="103"/>
    <cellStyle name="Тысячи_3Com" xfId="104"/>
    <cellStyle name="Финансовый 2" xfId="105"/>
    <cellStyle name="Финансовый 5" xfId="106"/>
    <cellStyle name="Формула" xfId="107"/>
    <cellStyle name="ФормулаВБ" xfId="3"/>
    <cellStyle name="ФормулаНаКонтроль" xfId="1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%20&#1085;&#1072;%20&#1101;&#1083;.&#1101;&#1085;&#1077;&#1088;&#1075;&#1080;&#1102;/&#1056;&#1072;&#1089;&#1095;&#1077;&#1090;%20&#1090;&#1072;&#1088;&#1080;&#1092;&#1072;%20&#1087;&#1086;%20&#1101;&#1083;.%20&#1101;&#1085;&#1077;&#1088;&#1075;&#1080;&#1080;%20&#1085;&#1072;%202017&#1075;&#1086;&#1076;%20&#1056;&#1069;&#1050;/&#1090;&#1072;&#1088;&#1080;&#1092;%202017%20&#1072;&#1087;&#1088;&#1077;&#1083;&#1100;/&#1041;&#1077;&#1088;_2017%20&#1080;&#1089;&#1087;&#1088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7;&#1077;&#1073;&#1077;&#1089;&#1090;&#1086;&#1080;&#1084;&#1086;&#1089;&#1090;&#1100;\&#1089;&#1077;&#1073;&#1077;&#1089;&#1090;&#1086;&#1080;&#1084;&#1086;&#1089;&#1090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gmatylin/&#1052;&#1086;&#1080;%20&#1076;&#1086;&#1082;&#1091;&#1084;&#1077;&#1085;&#1090;&#1099;/&#1041;&#1102;&#1076;&#1078;&#1077;&#1090;&#1099;/&#1054;&#1082;&#1090;&#1103;&#1073;&#1088;&#1100;/&#1041;&#1102;&#1076;&#1078;&#1077;&#1090;%20&#1086;&#1082;&#1090;&#1103;&#1073;&#1088;&#1100;%20&#1056;&#1059;&#105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&#1087;&#1088;&#1086;&#1075;&#1088;&#1072;&#1084;&#1084;&#1072;%20&#1048;&#1083;&#1100;&#1076;&#1072;&#1088;&#1072;\&#1057;&#1077;&#1085;&#1090;&#1103;&#1073;&#1088;&#1100;%202002\&#1057;&#1077;&#1085;&#1090;&#1103;&#1073;&#1088;&#1100;%20&#1088;&#1072;&#1073;&#1086;&#1095;&#1080;&#1081;%20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1050;&#1083;&#1072;&#1089;&#1089;&#1080;&#1092;&#1080;&#1082;&#1072;&#1090;&#1086;&#1088;%20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&#1042;&#1085;&#1091;&#1090;&#1088;&#1077;&#1085;&#1085;&#1103;&#1103;%20&#1087;&#1086;&#1095;&#1090;&#1072;/%23%23%23&#1050;&#1088;&#1080;&#1079;&#1080;&#1089;/&#1042;&#1085;&#1091;&#1090;&#1088;&#1077;&#1085;&#1085;&#1103;&#1103;%20&#1087;&#1086;&#1095;&#1090;&#1072;/&#1055;&#1077;&#1083;&#1100;&#1084;&#1077;&#1085;&#1077;&#1074;%20&#1057;&#1077;&#1088;&#1075;&#1077;&#1081;/&#1057;&#1077;&#1085;&#1090;&#1103;&#1073;&#1088;&#1100;&#1089;&#1082;&#1080;&#1077;%20&#1087;&#1083;&#1072;&#1085;&#1099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4;&#1090;&#1076;&#1077;&#1083;%20&#1082;&#1086;&#1085;&#1090;&#1088;&#1086;&#1083;&#1103;\&#1050;&#1086;&#1085;&#1089;&#1086;&#1083;&#1080;&#1076;&#1072;&#1094;&#1080;&#1103;%209%20&#1084;&#1077;&#1089;.2005\&#1041;&#1086;&#1088;&#1086;&#1076;&#1080;&#1085;&#1089;&#1082;&#1080;&#1081;%20&#1092;-&#1083;\&#1041;&#1056;&#1054;%2011%20&#1079;&#1072;%209%20&#1084;&#1077;&#1089;\&#1041;&#1088;&#1086;%20%20&#1079;&#1072;%206%20&#1084;&#1077;&#10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0;&#1076;&#1084;&#1080;&#1085;&#1080;&#1089;&#1090;&#1088;&#1072;&#1090;&#1086;&#1088;/&#1052;&#1086;&#1080;%20&#1076;&#1086;&#1082;&#1091;&#1084;&#1077;&#1085;&#1090;&#1099;/&#1040;&#1084;&#1086;&#1088;&#1090;&#1080;&#1079;&#1072;&#1094;&#1080;&#1103;%20&#1089;%20&#1087;&#1077;&#1088;&#1077;&#1086;&#1094;&#1077;&#1085;&#1082;&#1086;&#1081;%20&#1087;&#1086;&#1076;&#1089;&#1090;&#1072;&#1085;&#1094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86;&#1087;&#1080;&#1103;%203%20&#1041;&#1102;&#1076;&#1078;&#1077;&#1090;%202003%20&#1088;&#1072;&#1073;&#1086;&#1095;&#1080;&#1077;%20&#1092;&#1072;&#1081;&#1083;&#1099;%20&#1085;&#1086;&#1074;&#1072;&#1103;%20&#1094;&#1077;&#1085;&#1072;/&#1050;&#1085;&#1080;&#1075;&#1072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vskiyAb/&#1056;&#1072;&#1073;&#1086;&#1095;&#1080;&#1081;%20&#1089;&#1090;&#1086;&#1083;/&#1096;&#1072;&#1073;&#1083;&#1086;&#1085;%20&#1056;&#106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82;&#1072;/&#1056;&#1072;&#1089;&#1095;&#1077;&#1090;&#1099;%20&#1087;&#1086;%20&#1055;&#1045;/&#1056;&#1069;&#1050;/&#1064;&#1072;&#1073;&#1083;&#1086;&#1085;&#1099;/&#1096;&#1072;&#1073;&#1083;&#1086;&#1085;%20&#1056;&#1069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nevskiyAb/&#1056;&#1072;&#1073;&#1086;&#1095;&#1080;&#1081;%20&#1089;&#1090;&#1086;&#1083;/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%20&#1087;&#1072;&#1087;&#1082;&#1072;/Deloitte%20-%20&#1088;&#1072;&#1089;&#1096;&#1080;&#1092;&#1088;&#1086;&#1074;&#1082;&#1080;%20&#1089;&#1090;&#1072;&#1090;&#1077;&#1081;%20&#1073;&#1072;&#1083;&#1072;&#1085;&#1089;&#1072;/&#1053;&#1072;%2031.12.2005&#1075;/&#1051;&#1077;&#1085;&#1080;&#1085;&#1089;&#1082;/&#1047;&#1072;&#1087;&#1072;&#1089;&#1099;/&#1056;&#1072;&#1073;&#1086;&#1095;&#1080;&#1077;%20&#1090;&#1072;&#1073;&#1083;&#1080;&#1094;&#1099;%20&#1076;&#1083;&#1103;%20&#1086;&#1090;&#1095;&#1077;&#1090;&#1085;&#1086;&#1089;&#1090;&#1080;%20&#1087;&#1086;%20&#1052;&#1057;&#1060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75;&#1077;&#1085;&#1090;&#1089;&#1082;&#1080;&#1081;%20&#1076;&#1086;&#1075;&#1086;&#1074;&#1086;&#1088;/&#1074;&#1077;&#1082;&#1089;&#1077;&#1083;&#1103;%20&#1079;&#1072;%2031,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Инвестиции"/>
      <sheetName val="2.1"/>
      <sheetName val="2.2"/>
      <sheetName val="2.1_Т"/>
      <sheetName val="2.2_Т"/>
      <sheetName val="1.3"/>
      <sheetName val="1.4"/>
      <sheetName val="1.5"/>
      <sheetName val="1.6"/>
      <sheetName val="1.15"/>
      <sheetName val="1.17"/>
      <sheetName val="1.17.1"/>
      <sheetName val="20"/>
      <sheetName val="1.18.2"/>
      <sheetName val="20.1"/>
      <sheetName val="20.1.3"/>
      <sheetName val="1.21.3"/>
      <sheetName val="1.24"/>
      <sheetName val="1.25"/>
      <sheetName val="НВВ 2017"/>
      <sheetName val="средневзв. тариф"/>
      <sheetName val="амортизация 2017"/>
      <sheetName val="на имущество 201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I7">
            <v>54.306624999999997</v>
          </cell>
          <cell r="J7">
            <v>48.733028999999995</v>
          </cell>
          <cell r="K7">
            <v>48.733028999999995</v>
          </cell>
          <cell r="L7">
            <v>2.2065000000000001E-2</v>
          </cell>
          <cell r="N7">
            <v>50.992598000000001</v>
          </cell>
          <cell r="O7">
            <v>45.555121</v>
          </cell>
          <cell r="P7">
            <v>45.555121</v>
          </cell>
          <cell r="Q7">
            <v>1.8588E-2</v>
          </cell>
        </row>
        <row r="9">
          <cell r="J9">
            <v>48.733028999999995</v>
          </cell>
          <cell r="O9">
            <v>45.555121</v>
          </cell>
        </row>
        <row r="17">
          <cell r="I17">
            <v>4.7922421988109191E-2</v>
          </cell>
          <cell r="J17">
            <v>0</v>
          </cell>
          <cell r="K17">
            <v>2.643586960293398E-3</v>
          </cell>
          <cell r="L17">
            <v>4.3054611375481534E-3</v>
          </cell>
          <cell r="N17">
            <v>5.1017718297075187E-2</v>
          </cell>
          <cell r="O17">
            <v>0</v>
          </cell>
          <cell r="P17">
            <v>2.7079282700182049E-3</v>
          </cell>
          <cell r="Q17">
            <v>4.6804389928986438E-3</v>
          </cell>
        </row>
        <row r="19">
          <cell r="I19">
            <v>2.9710910000000004</v>
          </cell>
          <cell r="J19">
            <v>0</v>
          </cell>
          <cell r="K19">
            <v>48.486334999999997</v>
          </cell>
          <cell r="L19">
            <v>2.197E-2</v>
          </cell>
          <cell r="N19">
            <v>2.8359510000000001</v>
          </cell>
          <cell r="O19">
            <v>0</v>
          </cell>
          <cell r="P19">
            <v>45.317374000000001</v>
          </cell>
          <cell r="Q19">
            <v>1.8501E-2</v>
          </cell>
        </row>
      </sheetData>
      <sheetData sheetId="8">
        <row r="9">
          <cell r="J9">
            <v>5.5871600000000008</v>
          </cell>
          <cell r="O9">
            <v>5.2021110000000004</v>
          </cell>
        </row>
        <row r="19">
          <cell r="I19">
            <v>0.34145309653</v>
          </cell>
          <cell r="J19">
            <v>0</v>
          </cell>
          <cell r="K19">
            <v>5.5673570000000003</v>
          </cell>
          <cell r="N19">
            <v>0.32469999999999999</v>
          </cell>
          <cell r="O19">
            <v>0</v>
          </cell>
          <cell r="P19">
            <v>5.1837400000000002</v>
          </cell>
        </row>
      </sheetData>
      <sheetData sheetId="9"/>
      <sheetData sheetId="10"/>
      <sheetData sheetId="11"/>
      <sheetData sheetId="12"/>
      <sheetData sheetId="13"/>
      <sheetData sheetId="14">
        <row r="37">
          <cell r="E37">
            <v>13092.68298</v>
          </cell>
        </row>
        <row r="39">
          <cell r="E39">
            <v>9891</v>
          </cell>
        </row>
        <row r="41">
          <cell r="E41">
            <v>3365</v>
          </cell>
        </row>
        <row r="42">
          <cell r="E42">
            <v>1</v>
          </cell>
        </row>
      </sheetData>
      <sheetData sheetId="15"/>
      <sheetData sheetId="16"/>
      <sheetData sheetId="17">
        <row r="41">
          <cell r="D41">
            <v>106.125</v>
          </cell>
        </row>
        <row r="43">
          <cell r="D43">
            <v>89</v>
          </cell>
        </row>
        <row r="45">
          <cell r="D45">
            <v>17</v>
          </cell>
        </row>
        <row r="46">
          <cell r="D46">
            <v>0</v>
          </cell>
        </row>
      </sheetData>
      <sheetData sheetId="18"/>
      <sheetData sheetId="19"/>
      <sheetData sheetId="20"/>
      <sheetData sheetId="21">
        <row r="22">
          <cell r="E22">
            <v>274.25202740392172</v>
          </cell>
        </row>
        <row r="26">
          <cell r="E26">
            <v>285.31272884984679</v>
          </cell>
        </row>
      </sheetData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аталог"/>
      <sheetName val="Лист1"/>
      <sheetName val="Товарный баланс 2001г."/>
      <sheetName val="Себест-ть факт за 2001г."/>
      <sheetName val="Факт прочие расходы 2001г."/>
      <sheetName val="Расход элэн 2001г."/>
      <sheetName val="Расход ВМ 2001 г."/>
      <sheetName val="Расход ГСМ 2001г."/>
      <sheetName val="Расход запчастей за 2001 год"/>
      <sheetName val="План. потребн. запчастей 2001г"/>
      <sheetName val="Расход канатов 2001г."/>
      <sheetName val="расчет потреб.в канатах октябрь"/>
      <sheetName val="Потреб. в канатах 2001г."/>
      <sheetName val="Потреб. в ЗУБЬЯХ на 2001г."/>
      <sheetName val="Расход прочих мат.2001г"/>
      <sheetName val="План. потребно. на 2001 год"/>
      <sheetName val="Лист2"/>
      <sheetName val="Лист2 (2)"/>
      <sheetName val="Лист2 (3)"/>
      <sheetName val="Лист3"/>
      <sheetName val="Расш. вспом. мат. 1 и 2кв."/>
      <sheetName val="расш. вспом. мат. 2кв."/>
      <sheetName val="расш. вспом. мат.3кв."/>
      <sheetName val="ГСМ 2001г ак№2"/>
      <sheetName val="ГСМ 2001г почас"/>
      <sheetName val="ГСМ 2001г. ПТЦ"/>
      <sheetName val="ГСМ 2001г.ТБУ"/>
      <sheetName val="ГСМ 2001г. БР"/>
      <sheetName val="ГСМ 2001г ак№1"/>
      <sheetName val="ГСМ РМУ на2001г."/>
      <sheetName val="Сводная таблица ГСМ 2001г"/>
      <sheetName val="Лист4"/>
      <sheetName val="Лист5"/>
      <sheetName val="с-ть 2001 год"/>
      <sheetName val="Прогн. с-ть 2001г. 1и2 кв."/>
      <sheetName val=". с-ть 2001г. 2 кв."/>
      <sheetName val="Прогн. с-ть 2001 3 и 4 кв."/>
      <sheetName val="Прогн. с-ть 2001 3кв.01г."/>
      <sheetName val="Расчет элэн бланк"/>
      <sheetName val="Прогноз прочих 2001-2005г"/>
      <sheetName val="Лист7"/>
      <sheetName val="Расчет ВМ 3кв"/>
      <sheetName val="Лист8"/>
      <sheetName val="Промуслуги за м-ц"/>
      <sheetName val="Бланк пром услуг"/>
      <sheetName val="Бланк пром услуг2кв"/>
      <sheetName val="Пром услуги проект 2001"/>
      <sheetName val="Пром услуги проект 3кв 01 г."/>
      <sheetName val="Прочие  ден. бланк"/>
      <sheetName val="Прочие  ден. 2001 г."/>
      <sheetName val="Прочие  ден. 3 ,4 кв2001 г."/>
      <sheetName val="Лист13"/>
      <sheetName val="Лист14"/>
      <sheetName val="Пр. денеж. за1 и2 кв.2001г."/>
      <sheetName val="Пр. денеж. за2 кв.2001г."/>
      <sheetName val="Пр. денеж.на 3 кв.2001г."/>
      <sheetName val="СЕБ. 2001,2002"/>
      <sheetName val="прочие денеж.2002"/>
      <sheetName val="услуги пром.хар.2002"/>
      <sheetName val="расшиф.вспомог.матер.2002"/>
      <sheetName val="ВВ Эл.энергия2002"/>
      <sheetName val="черновик"/>
      <sheetName val="СЕБ. 2002"/>
      <sheetName val="канцелярские расчет"/>
      <sheetName val="прочие ден.2002"/>
      <sheetName val="услуги 2002"/>
      <sheetName val="электроэн.2002"/>
      <sheetName val="вспом.2002"/>
      <sheetName val=".ВВ 2002"/>
      <sheetName val="расчет расхода матер.2002"/>
      <sheetName val="Лист15 (2)"/>
      <sheetName val="Лист15 (3)"/>
      <sheetName val="Вспом.мат. на 1,2 кв.2001г."/>
      <sheetName val="Вспом.мат. на2 кв.2001г."/>
      <sheetName val="Лист16"/>
      <sheetName val="Налоги 2001 год по мес"/>
      <sheetName val="Налоги 2001 год "/>
      <sheetName val="Лист17"/>
      <sheetName val="Лист18"/>
      <sheetName val="спец.одежда 2001"/>
      <sheetName val=""/>
      <sheetName val="ЗП"/>
      <sheetName val="зар.пл"/>
      <sheetName val="прочие"/>
      <sheetName val="внепроиз-е"/>
      <sheetName val="ВВ"/>
      <sheetName val="Эл.,топл"/>
      <sheetName val="с-ть2л"/>
      <sheetName val="с-ть1л"/>
      <sheetName val="Калькуляция"/>
      <sheetName val="3кв03 с увл цены 5%"/>
      <sheetName val="АнализГод "/>
      <sheetName val="Анализ"/>
      <sheetName val="Диагр"/>
      <sheetName val="КвПлан"/>
      <sheetName val="Прогноз"/>
      <sheetName val="Прогн."/>
      <sheetName val="ФинВвод"/>
      <sheetName val="Лист9"/>
      <sheetName val="Лист10"/>
      <sheetName val="Лист11"/>
      <sheetName val="Лист12"/>
      <sheetName val="Лист15"/>
      <sheetName val="Лист19"/>
      <sheetName val="Лист20"/>
      <sheetName val="Лист21"/>
      <sheetName val="Лист22"/>
      <sheetName val="Лист23"/>
      <sheetName val="Лист24"/>
      <sheetName val="Лист25"/>
      <sheetName val="3П-ФБ"/>
      <sheetName val="#ССЫЛКА"/>
      <sheetName val="[себестоимость.xls滤Лист1"/>
      <sheetName val="ед.пос песион"/>
      <sheetName val="День шах"/>
      <sheetName val="8-еМар"/>
      <sheetName val="мат.пом"/>
      <sheetName val="Пут.курорт"/>
      <sheetName val="Отдых д."/>
      <sheetName val="хоз товар м.п"/>
      <sheetName val="хоз товар"/>
      <sheetName val="моющие сред м.п"/>
      <sheetName val="мою сред.столов"/>
      <sheetName val="Использ прибыли"/>
      <sheetName val="Соц. льготы"/>
      <sheetName val="Столовая"/>
      <sheetName val="Здрав "/>
      <sheetName val="Соц. льготы (2)"/>
      <sheetName val="янв"/>
      <sheetName val="февр"/>
      <sheetName val="март"/>
      <sheetName val="2кв."/>
      <sheetName val="3кв."/>
      <sheetName val="4кв.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1 кв "/>
      <sheetName val="2 кв "/>
      <sheetName val="3 кв "/>
      <sheetName val="4 кв "/>
      <sheetName val="2007 год "/>
      <sheetName val="затраты переноса план"/>
      <sheetName val="1 квартал"/>
      <sheetName val="январь"/>
      <sheetName val="февраль"/>
      <sheetName val="2 кв"/>
      <sheetName val="апрель"/>
      <sheetName val="май"/>
      <sheetName val="июнь"/>
      <sheetName val="3 кв"/>
      <sheetName val="июль"/>
      <sheetName val="август"/>
      <sheetName val="сентябрь"/>
      <sheetName val=" 4 квартал"/>
      <sheetName val="октябрь"/>
      <sheetName val="ноябрь"/>
      <sheetName val="декабрь"/>
      <sheetName val="#REF"/>
      <sheetName val="год неточ"/>
      <sheetName val="1 кв неточ"/>
      <sheetName val="2 кв неточ "/>
      <sheetName val=" 3 кв"/>
      <sheetName val=" 4 кв "/>
      <sheetName val="срав с бюдж"/>
      <sheetName val="Ра흁ет элэн бланк"/>
      <sheetName val="СЕБ. 2001,20㬰"/>
      <sheetName val="раѢиф.вспомог.матер.2002"/>
      <sheetName val="год 䌽䐀точ"/>
      <sheetName val="Себестоимость"/>
      <sheetName val="Служебный"/>
      <sheetName val="1.411.1"/>
      <sheetName val="DATA"/>
      <sheetName val="Ввод данных"/>
      <sheetName val="Закупки"/>
      <sheetName val="жд "/>
      <sheetName val="Курс"/>
      <sheetName val="Номенклатура"/>
      <sheetName val="Данные"/>
      <sheetName val="ПТУ_ППП"/>
      <sheetName val="ставки"/>
      <sheetName val="ОПР  октябрь"/>
      <sheetName val="ОПР 10 мес"/>
      <sheetName val="реестр отгрузка"/>
      <sheetName val="VAT"/>
      <sheetName val="Other taxes"/>
      <sheetName val="VAT reconciliation"/>
      <sheetName val="Tickmark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БДДС"/>
      <sheetName val="БДР"/>
      <sheetName val="АХР"/>
      <sheetName val="Номенклатура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Экспорт"/>
      <sheetName val="Лист2"/>
      <sheetName val="База"/>
      <sheetName val="Отчет отгрузка"/>
      <sheetName val="Отчет оплата"/>
      <sheetName val="Отчет дебиторка"/>
      <sheetName val="Отчет прибыль"/>
      <sheetName val="Отчет отгрузка по операторам"/>
      <sheetName val="Отчет оплата по операторам"/>
      <sheetName val="Отчет дебиторка по операторам"/>
      <sheetName val="Отчет прибыль по операторам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Курс"/>
      <sheetName val="12. Бюджет капвложений"/>
      <sheetName val="11. Перечень инвестпроектов"/>
      <sheetName val="направления"/>
      <sheetName val="Содержание"/>
      <sheetName val="Лист1"/>
      <sheetName val="списки"/>
      <sheetName val="Macro"/>
      <sheetName val="Номенклатура"/>
      <sheetName val="OS01_6OZ"/>
      <sheetName val="реестр"/>
      <sheetName val="МБП"/>
      <sheetName val="6110_01_"/>
      <sheetName val="6110.01+"/>
      <sheetName val="Программа"/>
      <sheetName val="реестр отгрузка"/>
      <sheetName val="0"/>
      <sheetName val="Инвестиционный план"/>
      <sheetName val="БДР СУЭК 1 кв"/>
      <sheetName val="Отчет_отгрузка"/>
      <sheetName val="Отчет_оплата"/>
      <sheetName val="Отчет_дебиторка"/>
      <sheetName val="Отчет_прибыль"/>
      <sheetName val="Отчет_отгрузка_по_операторам"/>
      <sheetName val="Отчет_оплата_по_операторам"/>
      <sheetName val="Отчет_дебиторка_по_операторам"/>
      <sheetName val="Отчет_прибыль_по_операторам"/>
      <sheetName val="ПЭБ-1-02-Ф_"/>
      <sheetName val="ПЭБ-1-03-Ф_(январь)"/>
      <sheetName val="ПЭБ-1-09-Ф_(янв)"/>
      <sheetName val="ПЭБ_-1-11-Ф_"/>
      <sheetName val="ПЭБ_-2-02-Ф"/>
      <sheetName val="8210.06-2="/>
      <sheetName val="ОСВ"/>
      <sheetName val="ИД"/>
      <sheetName val="Сводная форма"/>
      <sheetName val="прочие денежные 2012 ГП"/>
      <sheetName val="Спр. - Код льготы"/>
      <sheetName val="Спр. - Страна прзвд."/>
      <sheetName val="ПЭБ-1-03-Ф_(янв_x0000_рь)"/>
      <sheetName val="Справочники"/>
      <sheetName val="матер"/>
      <sheetName val="ввод"/>
      <sheetName val="Служебный"/>
      <sheetName val="[Сентябрь рабочий 2002.xls_x001c_ПЭБ-"/>
      <sheetName val=""/>
      <sheetName val="[Сентябрь рабочий 2002.xlsMПЭБ-"/>
      <sheetName val="свод19."/>
      <sheetName val="Предприятие"/>
    </sheetNames>
    <sheetDataSet>
      <sheetData sheetId="0" refreshError="1">
        <row r="1">
          <cell r="B1">
            <v>37528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5"/>
      <sheetName val="Исходные"/>
      <sheetName val="16пКГМК(по оплате)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тгрузка"/>
      <sheetName val="оплата"/>
      <sheetName val="ставки"/>
      <sheetName val="Номенклатур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01.10.05г."/>
      <sheetName val="Лист3"/>
      <sheetName val="Лист1"/>
      <sheetName val="Лист2"/>
      <sheetName val="БРО-11 все"/>
      <sheetName val="Закупки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 2009"/>
      <sheetName val="Лист1"/>
      <sheetName val="Лист3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ТЭП2 кв"/>
      <sheetName val="I кв"/>
      <sheetName val=" формы №10-1 кв"/>
      <sheetName val=" формы №10-год"/>
      <sheetName val=" формы №10 1 кв факт"/>
      <sheetName val=" формы №10 2 квартал"/>
      <sheetName val="ppd  ост  (2)"/>
      <sheetName val="Свод по себест"/>
      <sheetName val="МТР"/>
      <sheetName val="Объемы добычи"/>
      <sheetName val="Труд 1 кв-л"/>
      <sheetName val="Лист1"/>
      <sheetName val="Бюджет2003"/>
      <sheetName val="Расш.пр денежн к бюдж"/>
      <sheetName val="реестр отгруз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естр отгрузка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>
        <row r="15">
          <cell r="W15">
            <v>60.814220200000001</v>
          </cell>
        </row>
        <row r="17">
          <cell r="X17">
            <v>0.31586010373773377</v>
          </cell>
        </row>
        <row r="19">
          <cell r="U19">
            <v>61.784710691302948</v>
          </cell>
        </row>
        <row r="20">
          <cell r="U20">
            <v>4.0475773086970612</v>
          </cell>
        </row>
        <row r="23">
          <cell r="W23">
            <v>0.10562000000000001</v>
          </cell>
        </row>
        <row r="25">
          <cell r="W25">
            <v>58.847387952362268</v>
          </cell>
        </row>
        <row r="27">
          <cell r="W27">
            <v>58.847387952362268</v>
          </cell>
        </row>
        <row r="29">
          <cell r="U29">
            <v>2.394803</v>
          </cell>
          <cell r="V29">
            <v>0</v>
          </cell>
          <cell r="W29">
            <v>1.1663319999999999</v>
          </cell>
          <cell r="X29">
            <v>0.31464300000000001</v>
          </cell>
        </row>
      </sheetData>
      <sheetData sheetId="6" refreshError="1">
        <row r="15">
          <cell r="W15">
            <v>7.2143184428047737</v>
          </cell>
        </row>
        <row r="17">
          <cell r="X17">
            <v>4.015472821422808E-2</v>
          </cell>
        </row>
        <row r="19">
          <cell r="U19">
            <v>7.0726609589041098</v>
          </cell>
          <cell r="V19">
            <v>0</v>
          </cell>
          <cell r="W19">
            <v>0</v>
          </cell>
          <cell r="X19">
            <v>0</v>
          </cell>
        </row>
        <row r="20">
          <cell r="U20">
            <v>0.75142943574757293</v>
          </cell>
          <cell r="V20">
            <v>0</v>
          </cell>
          <cell r="W20">
            <v>0</v>
          </cell>
          <cell r="X20">
            <v>0</v>
          </cell>
        </row>
        <row r="21">
          <cell r="U21">
            <v>0.31177195184690931</v>
          </cell>
          <cell r="V21">
            <v>0</v>
          </cell>
          <cell r="W21">
            <v>4.4962707822935946E-2</v>
          </cell>
          <cell r="X21">
            <v>1.5472821422788508E-4</v>
          </cell>
        </row>
        <row r="23">
          <cell r="W23">
            <v>1.2057077625570777E-2</v>
          </cell>
        </row>
        <row r="25">
          <cell r="W25">
            <v>6.9621439291420391</v>
          </cell>
        </row>
        <row r="29">
          <cell r="U29">
            <v>0.29799999999999999</v>
          </cell>
          <cell r="V29">
            <v>0</v>
          </cell>
          <cell r="W29">
            <v>0.155</v>
          </cell>
          <cell r="X29">
            <v>0.04</v>
          </cell>
        </row>
      </sheetData>
      <sheetData sheetId="7">
        <row r="15">
          <cell r="H15">
            <v>390.98142000000007</v>
          </cell>
          <cell r="I15">
            <v>390.98142000000007</v>
          </cell>
        </row>
        <row r="18">
          <cell r="H18">
            <v>53.424120000000009</v>
          </cell>
          <cell r="I18">
            <v>53.424120000000009</v>
          </cell>
        </row>
        <row r="23">
          <cell r="H23">
            <v>1552.1000000000001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1247.3086335600001</v>
          </cell>
        </row>
        <row r="36">
          <cell r="H36">
            <v>5069.7293995675682</v>
          </cell>
        </row>
        <row r="50">
          <cell r="H50">
            <v>71.891809756097558</v>
          </cell>
        </row>
        <row r="53">
          <cell r="H53">
            <v>1969.6024796068511</v>
          </cell>
        </row>
        <row r="58">
          <cell r="H58">
            <v>244.6854532928065</v>
          </cell>
        </row>
        <row r="59">
          <cell r="H59">
            <v>0</v>
          </cell>
        </row>
        <row r="60">
          <cell r="H60">
            <v>55.431191084093214</v>
          </cell>
        </row>
        <row r="61">
          <cell r="H61">
            <v>1.186555623100304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368.78446867278433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H77">
            <v>188.08929266303318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H79">
            <v>180.69517600975112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H81">
            <v>1661.7195200000001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460.9805858409805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92.19611716819611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H85">
            <v>64.424470932121125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H87">
            <v>27.189627259329278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H88">
            <v>0.58201897674568492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460.98058584098044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322.12235466060565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135.9481362966464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2.9100948837284246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15723.504934251498</v>
          </cell>
          <cell r="I98">
            <v>444.40554000000009</v>
          </cell>
          <cell r="J98">
            <v>0</v>
          </cell>
          <cell r="K98">
            <v>2.8263770823254779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3.0203430003961844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12.254309823280725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20">
          <cell r="H120">
            <v>20</v>
          </cell>
        </row>
        <row r="121">
          <cell r="H121">
            <v>28.1</v>
          </cell>
        </row>
        <row r="124">
          <cell r="H124">
            <v>896.6</v>
          </cell>
        </row>
        <row r="125">
          <cell r="H125">
            <v>0</v>
          </cell>
        </row>
        <row r="126">
          <cell r="H126">
            <v>378.4</v>
          </cell>
        </row>
        <row r="127">
          <cell r="H127">
            <v>8.1</v>
          </cell>
        </row>
      </sheetData>
      <sheetData sheetId="8" refreshError="1"/>
      <sheetData sheetId="9">
        <row r="11">
          <cell r="H11">
            <v>18.475200000000001</v>
          </cell>
        </row>
        <row r="16">
          <cell r="H16">
            <v>18.475200000000001</v>
          </cell>
          <cell r="I16">
            <v>0</v>
          </cell>
        </row>
        <row r="18">
          <cell r="H18">
            <v>3781.0079999999998</v>
          </cell>
        </row>
        <row r="20">
          <cell r="H20">
            <v>1.9038044881153386</v>
          </cell>
        </row>
        <row r="23">
          <cell r="H23">
            <v>14.210531190234732</v>
          </cell>
        </row>
        <row r="26">
          <cell r="H26">
            <v>39.85284686843459</v>
          </cell>
        </row>
        <row r="29">
          <cell r="H29">
            <v>14.741134866720074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H41">
            <v>59.423645108819947</v>
          </cell>
        </row>
        <row r="45">
          <cell r="H45">
            <v>57.735000000000007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</row>
      </sheetData>
      <sheetData sheetId="10">
        <row r="24">
          <cell r="H24">
            <v>5398.3</v>
          </cell>
        </row>
      </sheetData>
      <sheetData sheetId="11"/>
      <sheetData sheetId="12"/>
      <sheetData sheetId="13"/>
      <sheetData sheetId="14" refreshError="1"/>
      <sheetData sheetId="15" refreshError="1"/>
      <sheetData sheetId="16"/>
      <sheetData sheetId="17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8"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>
        <row r="15">
          <cell r="B15">
            <v>2007</v>
          </cell>
        </row>
      </sheetData>
      <sheetData sheetId="2">
        <row r="13">
          <cell r="E13" t="str">
            <v>Красноярский край</v>
          </cell>
        </row>
        <row r="21">
          <cell r="D21" t="str">
            <v>ОАО "СУЭК"</v>
          </cell>
          <cell r="I21" t="str">
            <v>1234567890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7.8240903946516829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14.709617100161042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6.9621439291420391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14961.221148410517</v>
          </cell>
          <cell r="I13">
            <v>444.40554000000009</v>
          </cell>
          <cell r="J13">
            <v>0</v>
          </cell>
          <cell r="K13">
            <v>2.9703828022568453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390.98142000000007</v>
          </cell>
          <cell r="I14">
            <v>390.98142000000007</v>
          </cell>
          <cell r="J14">
            <v>0</v>
          </cell>
          <cell r="K14">
            <v>100</v>
          </cell>
          <cell r="L14">
            <v>0</v>
          </cell>
          <cell r="M14">
            <v>0</v>
          </cell>
        </row>
        <row r="15">
          <cell r="H15">
            <v>390.98142000000007</v>
          </cell>
          <cell r="I15">
            <v>390.98142000000007</v>
          </cell>
          <cell r="J15">
            <v>0</v>
          </cell>
          <cell r="K15">
            <v>100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53.424120000000009</v>
          </cell>
          <cell r="I17">
            <v>53.424120000000009</v>
          </cell>
          <cell r="J17">
            <v>0</v>
          </cell>
          <cell r="K17">
            <v>100</v>
          </cell>
          <cell r="L17">
            <v>0</v>
          </cell>
          <cell r="M17">
            <v>0</v>
          </cell>
        </row>
        <row r="18">
          <cell r="H18">
            <v>53.424120000000009</v>
          </cell>
          <cell r="I18">
            <v>53.424120000000009</v>
          </cell>
          <cell r="J18">
            <v>0</v>
          </cell>
          <cell r="K18">
            <v>100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1661.7195200000001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109.61951999999997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1552.1000000000001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H23">
            <v>1552.1000000000001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4496.5637659200002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H28">
            <v>1247.3086335600001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7111.2236889305168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H36">
            <v>5069.7293995675682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2041.4942893629486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H50">
            <v>71.891809756097558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H53">
            <v>1969.6024796068511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301.30320000000006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301.30320000000006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H58">
            <v>244.6854532928065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H60">
            <v>55.431191084093214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H61">
            <v>1.186555623100304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15262.524348410518</v>
          </cell>
          <cell r="I64">
            <v>444.40554000000009</v>
          </cell>
          <cell r="J64">
            <v>0</v>
          </cell>
          <cell r="K64">
            <v>2.9117433646962976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11166.762868665632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4009.9253400658872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85.836139679000226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H120">
            <v>20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H121">
            <v>28.1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1283.0999999999999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H124">
            <v>896.6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H126">
            <v>378.4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H127">
            <v>8.1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/>
      <sheetData sheetId="9" refreshError="1"/>
      <sheetData sheetId="10">
        <row r="9">
          <cell r="H9">
            <v>14881.3</v>
          </cell>
        </row>
        <row r="54">
          <cell r="H54">
            <v>17580.449999999997</v>
          </cell>
        </row>
        <row r="69">
          <cell r="H69">
            <v>9.452087517668776</v>
          </cell>
        </row>
      </sheetData>
      <sheetData sheetId="11"/>
      <sheetData sheetId="12">
        <row r="8">
          <cell r="E8">
            <v>0</v>
          </cell>
          <cell r="F8">
            <v>0</v>
          </cell>
          <cell r="G8">
            <v>0</v>
          </cell>
          <cell r="H8">
            <v>15262.524348410519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11166.762868665632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4009.9253400658872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4009.9253400658872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85.836139679000226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460.9805858409805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322.12235466060565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135.9481362966464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135.9481362966464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2.9100948837284246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3.0203430003961844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15723.504934251499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11488.885223326237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4145.8734763625334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4145.8734763625334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88.746234562728645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14.709617100161042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7.1972986573562672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7.1972986573562672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4.0000000000000195E-2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127444.95713714696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176731.19729053724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362302.81852676393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190.30507591749199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251.5067625639175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552.70688651216358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11033.1420566038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11033.1420566038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85.159118330118872</v>
          </cell>
          <cell r="I66">
            <v>0</v>
          </cell>
          <cell r="J66">
            <v>0</v>
          </cell>
        </row>
      </sheetData>
      <sheetData sheetId="13">
        <row r="8">
          <cell r="H8">
            <v>321.23500000000001</v>
          </cell>
        </row>
      </sheetData>
      <sheetData sheetId="14" refreshError="1"/>
      <sheetData sheetId="15" refreshError="1"/>
      <sheetData sheetId="16" refreshError="1"/>
      <sheetData sheetId="17"/>
      <sheetData sheetId="18">
        <row r="5">
          <cell r="C5" t="str">
            <v>_________</v>
          </cell>
          <cell r="D5" t="str">
            <v>200_ г.</v>
          </cell>
        </row>
      </sheetData>
      <sheetData sheetId="19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VAT"/>
      <sheetName val="Other taxes"/>
      <sheetName val="VAT reconciliation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екселя месяц (3)"/>
      <sheetName val="Общий "/>
      <sheetName val="Солн свод "/>
      <sheetName val="Солн разрез"/>
      <sheetName val="Солн шахта "/>
      <sheetName val="Ударновк участок"/>
      <sheetName val="Лермонтовский"/>
      <sheetName val="Лопатинский"/>
      <sheetName val="ПоронЦОФ"/>
      <sheetName val="ОбогатФабр"/>
      <sheetName val="Тым"/>
      <sheetName val="Мангид"/>
      <sheetName val="Варвар"/>
      <sheetName val="Поярк"/>
      <sheetName val="Леонид"/>
      <sheetName val=" Сахалин - 2 "/>
      <sheetName val="Сахалин-1"/>
      <sheetName val="Сахуголь-3 "/>
      <sheetName val="ПЭБ-1-01-Ф "/>
      <sheetName val="ПЭБ-1-02-Ф "/>
      <sheetName val="ПЭБ-1-02Ф 4 кв."/>
      <sheetName val="ПЭБ-1-02Ф 9мес."/>
      <sheetName val="ПЭБ-1-03-Ф (декабрь)"/>
      <sheetName val="ПЭБ-1-03-Ф(4 кв-л)"/>
      <sheetName val="ПЭБ-1-03-Ф(12 м-в)"/>
      <sheetName val="ПЭБ-1-04-Ф"/>
      <sheetName val="ПЭБ-1-05-Ф"/>
      <sheetName val="ПЭБ-1-05а-Ф"/>
      <sheetName val="ПЭБ-1-05б-Ф "/>
      <sheetName val="ПЭБ-1-05в-Ф"/>
      <sheetName val="ПЭБ-1-06-Ф(декабрь)"/>
      <sheetName val="ПЭБ-1-06-Ф(4 кв-л)"/>
      <sheetName val="ПЭБ-1-06-Ф (12м-в)"/>
      <sheetName val="ПЭБ-1-07-Ф"/>
      <sheetName val="ПЭБ-1-08-Ф"/>
      <sheetName val="ПЭБ-1-09-Ф (декабрь)"/>
      <sheetName val="ПЭБ-1-09-Ф(4кв) "/>
      <sheetName val="ПТБ-4-03-П "/>
      <sheetName val="ПЭБ-1-09-Ф(12м-в)"/>
      <sheetName val="ПЭБ-1-10-Ф"/>
      <sheetName val="ПЭБ -1-11-Ф "/>
      <sheetName val="ПЭБ-2-01-Ф"/>
      <sheetName val="ПЭБ -2-02-Ф"/>
      <sheetName val="ПЭБ-2-04-Ф"/>
      <sheetName val="ПЭБ-2-04а-Ф (2)"/>
      <sheetName val="ПЭБ-2-04а-Ф"/>
      <sheetName val="ПЭБ-2-08-Ф"/>
      <sheetName val="ПЭБ-2-08а-Ф "/>
      <sheetName val="ПЭБ-2-09-Ф"/>
      <sheetName val="ПЭБ-2-10-Ф"/>
      <sheetName val="ПЭБ-3-01-Ф"/>
      <sheetName val="ПЭБ-3-02-Ф"/>
      <sheetName val="ПЭБ-4-01-Ф "/>
      <sheetName val="ПЭБ-4-03-Ф"/>
      <sheetName val="ПЭБ-4-04-Ф "/>
      <sheetName val="ПЭБ-2-04-Ф (2)"/>
      <sheetName val="ПЭБ-2-04а-Ф (3)"/>
      <sheetName val="БДР"/>
      <sheetName val="Б130-1(1)"/>
      <sheetName val="реестр отгруз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view="pageBreakPreview" zoomScale="60" zoomScaleNormal="100" workbookViewId="0">
      <selection activeCell="N26" sqref="N26"/>
    </sheetView>
  </sheetViews>
  <sheetFormatPr defaultRowHeight="15.75"/>
  <cols>
    <col min="1" max="1" width="9.140625" style="44"/>
    <col min="2" max="2" width="9.140625" style="44" hidden="1" customWidth="1"/>
    <col min="3" max="3" width="38.140625" style="44" customWidth="1"/>
    <col min="4" max="4" width="13.7109375" style="44" customWidth="1"/>
    <col min="5" max="5" width="14.85546875" style="44" customWidth="1"/>
    <col min="6" max="6" width="18.42578125" style="44" customWidth="1"/>
    <col min="7" max="7" width="9.140625" style="44"/>
    <col min="8" max="8" width="9.7109375" style="44" bestFit="1" customWidth="1"/>
    <col min="9" max="16384" width="9.140625" style="44"/>
  </cols>
  <sheetData>
    <row r="1" spans="1:8">
      <c r="A1" s="44" t="s">
        <v>0</v>
      </c>
      <c r="F1" s="45" t="s">
        <v>52</v>
      </c>
    </row>
    <row r="3" spans="1:8">
      <c r="A3" s="46" t="s">
        <v>53</v>
      </c>
      <c r="B3" s="46"/>
      <c r="C3" s="46"/>
      <c r="D3" s="46"/>
      <c r="E3" s="46"/>
      <c r="F3" s="46"/>
    </row>
    <row r="4" spans="1:8">
      <c r="A4" s="46" t="s">
        <v>54</v>
      </c>
      <c r="B4" s="46"/>
      <c r="C4" s="46"/>
      <c r="D4" s="46"/>
      <c r="E4" s="46"/>
      <c r="F4" s="46"/>
    </row>
    <row r="6" spans="1:8" ht="31.5">
      <c r="A6" s="47" t="s">
        <v>3</v>
      </c>
      <c r="B6" s="48"/>
      <c r="C6" s="49"/>
      <c r="D6" s="47" t="s">
        <v>4</v>
      </c>
      <c r="E6" s="47" t="s">
        <v>5</v>
      </c>
      <c r="F6" s="47" t="s">
        <v>6</v>
      </c>
      <c r="H6" s="44" t="s">
        <v>7</v>
      </c>
    </row>
    <row r="7" spans="1:8">
      <c r="A7" s="50">
        <v>1</v>
      </c>
      <c r="B7" s="51">
        <v>2</v>
      </c>
      <c r="C7" s="52"/>
      <c r="D7" s="50">
        <v>3</v>
      </c>
      <c r="E7" s="50">
        <v>4</v>
      </c>
      <c r="F7" s="50">
        <v>5</v>
      </c>
    </row>
    <row r="8" spans="1:8" ht="31.5">
      <c r="A8" s="53">
        <v>1</v>
      </c>
      <c r="B8" s="54"/>
      <c r="C8" s="55" t="s">
        <v>55</v>
      </c>
      <c r="D8" s="56" t="s">
        <v>41</v>
      </c>
      <c r="E8" s="57">
        <f>'[1]средневзв. тариф'!E22</f>
        <v>274.25202740392172</v>
      </c>
      <c r="F8" s="57">
        <f>'[1]средневзв. тариф'!E26</f>
        <v>285.31272884984679</v>
      </c>
      <c r="H8" s="58">
        <f>F8/E8</f>
        <v>1.0403304272738694</v>
      </c>
    </row>
    <row r="9" spans="1:8" ht="47.25">
      <c r="A9" s="53" t="s">
        <v>20</v>
      </c>
      <c r="B9" s="54"/>
      <c r="C9" s="55" t="s">
        <v>56</v>
      </c>
      <c r="D9" s="56" t="s">
        <v>57</v>
      </c>
      <c r="E9" s="59">
        <f>E10+E11+E14</f>
        <v>151.79474799999997</v>
      </c>
      <c r="F9" s="59">
        <f>F10+F11+F14</f>
        <v>142.12142800000001</v>
      </c>
      <c r="H9" s="58">
        <f t="shared" ref="H9:H39" si="0">F9/E9</f>
        <v>0.93627368451509296</v>
      </c>
    </row>
    <row r="10" spans="1:8">
      <c r="A10" s="60" t="s">
        <v>22</v>
      </c>
      <c r="B10" s="54"/>
      <c r="C10" s="55" t="s">
        <v>13</v>
      </c>
      <c r="D10" s="50"/>
      <c r="E10" s="59">
        <f>'[1]1.4'!I7</f>
        <v>54.306624999999997</v>
      </c>
      <c r="F10" s="59">
        <f>'[1]1.4'!N7</f>
        <v>50.992598000000001</v>
      </c>
      <c r="H10" s="58">
        <f t="shared" si="0"/>
        <v>0.93897564063316408</v>
      </c>
    </row>
    <row r="11" spans="1:8">
      <c r="A11" s="60" t="s">
        <v>23</v>
      </c>
      <c r="B11" s="54"/>
      <c r="C11" s="55" t="s">
        <v>15</v>
      </c>
      <c r="D11" s="50"/>
      <c r="E11" s="59">
        <f>E12+E13</f>
        <v>97.46605799999999</v>
      </c>
      <c r="F11" s="59">
        <f>F12+F13</f>
        <v>91.110242</v>
      </c>
      <c r="H11" s="58">
        <f t="shared" si="0"/>
        <v>0.9347894422897457</v>
      </c>
    </row>
    <row r="12" spans="1:8">
      <c r="A12" s="60"/>
      <c r="B12" s="54"/>
      <c r="C12" s="55" t="s">
        <v>16</v>
      </c>
      <c r="D12" s="50"/>
      <c r="E12" s="59">
        <f>'[1]1.4'!J7</f>
        <v>48.733028999999995</v>
      </c>
      <c r="F12" s="59">
        <f>'[1]1.4'!O7</f>
        <v>45.555121</v>
      </c>
      <c r="H12" s="58">
        <f t="shared" si="0"/>
        <v>0.9347894422897457</v>
      </c>
    </row>
    <row r="13" spans="1:8">
      <c r="A13" s="60"/>
      <c r="B13" s="54"/>
      <c r="C13" s="55" t="s">
        <v>58</v>
      </c>
      <c r="D13" s="50"/>
      <c r="E13" s="59">
        <f>'[1]1.4'!K7</f>
        <v>48.733028999999995</v>
      </c>
      <c r="F13" s="59">
        <f>'[1]1.4'!P7</f>
        <v>45.555121</v>
      </c>
      <c r="H13" s="58">
        <f t="shared" si="0"/>
        <v>0.9347894422897457</v>
      </c>
    </row>
    <row r="14" spans="1:8">
      <c r="A14" s="60" t="s">
        <v>24</v>
      </c>
      <c r="B14" s="54"/>
      <c r="C14" s="55" t="s">
        <v>19</v>
      </c>
      <c r="D14" s="50"/>
      <c r="E14" s="59">
        <f>'[1]1.4'!L7</f>
        <v>2.2065000000000001E-2</v>
      </c>
      <c r="F14" s="59">
        <f>'[1]1.4'!Q7</f>
        <v>1.8588E-2</v>
      </c>
      <c r="H14" s="58">
        <f t="shared" si="0"/>
        <v>0.8424201223657376</v>
      </c>
    </row>
    <row r="15" spans="1:8">
      <c r="A15" s="60" t="s">
        <v>25</v>
      </c>
      <c r="B15" s="54"/>
      <c r="C15" s="55" t="s">
        <v>59</v>
      </c>
      <c r="D15" s="50" t="s">
        <v>27</v>
      </c>
      <c r="E15" s="61"/>
      <c r="F15" s="61"/>
      <c r="H15" s="58" t="e">
        <f t="shared" si="0"/>
        <v>#DIV/0!</v>
      </c>
    </row>
    <row r="16" spans="1:8">
      <c r="A16" s="60" t="s">
        <v>60</v>
      </c>
      <c r="B16" s="54"/>
      <c r="C16" s="55" t="s">
        <v>13</v>
      </c>
      <c r="D16" s="50"/>
      <c r="E16" s="62">
        <f>'[1]1.4'!I17</f>
        <v>4.7922421988109191E-2</v>
      </c>
      <c r="F16" s="62">
        <f>'[1]1.4'!N17</f>
        <v>5.1017718297075187E-2</v>
      </c>
      <c r="H16" s="58">
        <f t="shared" si="0"/>
        <v>1.0645897302463974</v>
      </c>
    </row>
    <row r="17" spans="1:8">
      <c r="A17" s="60" t="s">
        <v>61</v>
      </c>
      <c r="B17" s="54"/>
      <c r="C17" s="55" t="s">
        <v>15</v>
      </c>
      <c r="D17" s="50"/>
      <c r="E17" s="62"/>
      <c r="F17" s="62"/>
      <c r="H17" s="58" t="e">
        <f t="shared" si="0"/>
        <v>#DIV/0!</v>
      </c>
    </row>
    <row r="18" spans="1:8">
      <c r="A18" s="60"/>
      <c r="B18" s="54"/>
      <c r="C18" s="55" t="s">
        <v>16</v>
      </c>
      <c r="D18" s="50"/>
      <c r="E18" s="62">
        <f>'[1]1.4'!J17</f>
        <v>0</v>
      </c>
      <c r="F18" s="62">
        <f>'[1]1.4'!O17</f>
        <v>0</v>
      </c>
      <c r="H18" s="58" t="e">
        <f t="shared" si="0"/>
        <v>#DIV/0!</v>
      </c>
    </row>
    <row r="19" spans="1:8">
      <c r="A19" s="60"/>
      <c r="B19" s="54"/>
      <c r="C19" s="55" t="s">
        <v>58</v>
      </c>
      <c r="D19" s="50"/>
      <c r="E19" s="62">
        <f>'[1]1.4'!K17</f>
        <v>2.643586960293398E-3</v>
      </c>
      <c r="F19" s="62">
        <f>'[1]1.4'!P17</f>
        <v>2.7079282700182049E-3</v>
      </c>
      <c r="H19" s="58">
        <f t="shared" si="0"/>
        <v>1.0243386393908018</v>
      </c>
    </row>
    <row r="20" spans="1:8">
      <c r="A20" s="60" t="s">
        <v>62</v>
      </c>
      <c r="B20" s="54"/>
      <c r="C20" s="55" t="s">
        <v>19</v>
      </c>
      <c r="D20" s="50"/>
      <c r="E20" s="62">
        <f>'[1]1.4'!L17</f>
        <v>4.3054611375481534E-3</v>
      </c>
      <c r="F20" s="62">
        <f>'[1]1.4'!Q17</f>
        <v>4.6804389928986438E-3</v>
      </c>
      <c r="H20" s="58">
        <f t="shared" si="0"/>
        <v>1.0870935408243008</v>
      </c>
    </row>
    <row r="21" spans="1:8" ht="31.5">
      <c r="A21" s="60" t="s">
        <v>28</v>
      </c>
      <c r="B21" s="54"/>
      <c r="C21" s="55" t="s">
        <v>63</v>
      </c>
      <c r="D21" s="50" t="s">
        <v>57</v>
      </c>
      <c r="E21" s="63">
        <f>E22+E23+E26</f>
        <v>51.479396000000001</v>
      </c>
      <c r="F21" s="63">
        <f>F22+F23+F26</f>
        <v>48.171826000000003</v>
      </c>
      <c r="H21" s="58">
        <f t="shared" si="0"/>
        <v>0.93574963466937344</v>
      </c>
    </row>
    <row r="22" spans="1:8">
      <c r="A22" s="60" t="s">
        <v>30</v>
      </c>
      <c r="B22" s="54"/>
      <c r="C22" s="55" t="s">
        <v>13</v>
      </c>
      <c r="D22" s="50"/>
      <c r="E22" s="64">
        <f>'[1]1.4'!I19</f>
        <v>2.9710910000000004</v>
      </c>
      <c r="F22" s="64">
        <f>'[1]1.4'!N19</f>
        <v>2.8359510000000001</v>
      </c>
      <c r="H22" s="58">
        <f t="shared" si="0"/>
        <v>0.95451502495211349</v>
      </c>
    </row>
    <row r="23" spans="1:8">
      <c r="A23" s="60" t="s">
        <v>31</v>
      </c>
      <c r="B23" s="54"/>
      <c r="C23" s="55" t="s">
        <v>15</v>
      </c>
      <c r="D23" s="50"/>
      <c r="E23" s="64">
        <f>E24+E25</f>
        <v>48.486334999999997</v>
      </c>
      <c r="F23" s="64">
        <f>F24+F25</f>
        <v>45.317374000000001</v>
      </c>
      <c r="H23" s="58">
        <f t="shared" si="0"/>
        <v>0.9346421832048144</v>
      </c>
    </row>
    <row r="24" spans="1:8">
      <c r="A24" s="60"/>
      <c r="B24" s="54"/>
      <c r="C24" s="55" t="s">
        <v>16</v>
      </c>
      <c r="D24" s="50"/>
      <c r="E24" s="64">
        <f>'[1]1.4'!J19</f>
        <v>0</v>
      </c>
      <c r="F24" s="64">
        <f>'[1]1.4'!O19</f>
        <v>0</v>
      </c>
      <c r="H24" s="58" t="e">
        <f t="shared" si="0"/>
        <v>#DIV/0!</v>
      </c>
    </row>
    <row r="25" spans="1:8">
      <c r="A25" s="60"/>
      <c r="B25" s="54"/>
      <c r="C25" s="55" t="s">
        <v>58</v>
      </c>
      <c r="D25" s="50"/>
      <c r="E25" s="64">
        <f>'[1]1.4'!K19</f>
        <v>48.486334999999997</v>
      </c>
      <c r="F25" s="64">
        <f>'[1]1.4'!P19</f>
        <v>45.317374000000001</v>
      </c>
      <c r="H25" s="58">
        <f t="shared" si="0"/>
        <v>0.9346421832048144</v>
      </c>
    </row>
    <row r="26" spans="1:8">
      <c r="A26" s="60" t="s">
        <v>32</v>
      </c>
      <c r="B26" s="54"/>
      <c r="C26" s="55" t="s">
        <v>19</v>
      </c>
      <c r="D26" s="50"/>
      <c r="E26" s="64">
        <f>'[1]1.4'!L19</f>
        <v>2.197E-2</v>
      </c>
      <c r="F26" s="64">
        <f>'[1]1.4'!Q19</f>
        <v>1.8501E-2</v>
      </c>
      <c r="H26" s="58">
        <f t="shared" si="0"/>
        <v>0.84210286754665453</v>
      </c>
    </row>
    <row r="27" spans="1:8">
      <c r="A27" s="60"/>
      <c r="B27" s="54"/>
      <c r="C27" s="55"/>
      <c r="D27" s="50"/>
      <c r="E27" s="64"/>
      <c r="F27" s="64"/>
      <c r="H27" s="58" t="e">
        <f t="shared" si="0"/>
        <v>#DIV/0!</v>
      </c>
    </row>
    <row r="28" spans="1:8">
      <c r="A28" s="60" t="s">
        <v>33</v>
      </c>
      <c r="B28" s="54"/>
      <c r="C28" s="55" t="s">
        <v>64</v>
      </c>
      <c r="D28" s="50" t="s">
        <v>11</v>
      </c>
      <c r="E28" s="63">
        <f>E29+E30+E33</f>
        <v>2096.273771035952</v>
      </c>
      <c r="F28" s="63">
        <f>F29+F30+F33</f>
        <v>2176.8156509589794</v>
      </c>
      <c r="H28" s="58">
        <f t="shared" si="0"/>
        <v>1.0384214509745189</v>
      </c>
    </row>
    <row r="29" spans="1:8">
      <c r="A29" s="60" t="s">
        <v>36</v>
      </c>
      <c r="B29" s="54"/>
      <c r="C29" s="55" t="s">
        <v>13</v>
      </c>
      <c r="D29" s="50"/>
      <c r="E29" s="64">
        <f>E$8*E10*E16</f>
        <v>713.74227257884331</v>
      </c>
      <c r="F29" s="64">
        <f>F$8*F10*F16</f>
        <v>742.24848223382639</v>
      </c>
      <c r="H29" s="58">
        <f t="shared" si="0"/>
        <v>1.0399390799034314</v>
      </c>
    </row>
    <row r="30" spans="1:8">
      <c r="A30" s="60" t="s">
        <v>37</v>
      </c>
      <c r="B30" s="54"/>
      <c r="C30" s="55" t="s">
        <v>15</v>
      </c>
      <c r="D30" s="50"/>
      <c r="E30" s="64">
        <f>E31+E32</f>
        <v>1380.7884158728334</v>
      </c>
      <c r="F30" s="64">
        <f>F31+F32</f>
        <v>1432.6944365967706</v>
      </c>
      <c r="H30" s="58">
        <f t="shared" si="0"/>
        <v>1.0375915818290857</v>
      </c>
    </row>
    <row r="31" spans="1:8">
      <c r="A31" s="60"/>
      <c r="B31" s="54"/>
      <c r="C31" s="55" t="s">
        <v>16</v>
      </c>
      <c r="D31" s="50"/>
      <c r="E31" s="64">
        <f>E$8*E12*E18+E45</f>
        <v>672.72826359119301</v>
      </c>
      <c r="F31" s="64">
        <f>F$8*F12*F18+F45</f>
        <v>698.74912918292682</v>
      </c>
      <c r="H31" s="58">
        <f t="shared" si="0"/>
        <v>1.0386796080973733</v>
      </c>
    </row>
    <row r="32" spans="1:8">
      <c r="A32" s="60"/>
      <c r="B32" s="54"/>
      <c r="C32" s="55" t="s">
        <v>58</v>
      </c>
      <c r="D32" s="50"/>
      <c r="E32" s="64">
        <f>E$8*E13*E19+E46+E52</f>
        <v>708.06015228164028</v>
      </c>
      <c r="F32" s="64">
        <f>F$8*F13*F19+F46+F52</f>
        <v>733.94530741384392</v>
      </c>
      <c r="H32" s="58">
        <f t="shared" si="0"/>
        <v>1.0365578475907615</v>
      </c>
    </row>
    <row r="33" spans="1:8">
      <c r="A33" s="60" t="s">
        <v>38</v>
      </c>
      <c r="B33" s="54"/>
      <c r="C33" s="55" t="s">
        <v>19</v>
      </c>
      <c r="D33" s="50"/>
      <c r="E33" s="64">
        <f>E$8*E14*E20+E59</f>
        <v>1.7430825842753317</v>
      </c>
      <c r="F33" s="64">
        <f>F$8*F14*F20+F59</f>
        <v>1.8727321283823066</v>
      </c>
      <c r="H33" s="58">
        <f t="shared" si="0"/>
        <v>1.0743794615794842</v>
      </c>
    </row>
    <row r="34" spans="1:8" ht="63">
      <c r="A34" s="53" t="s">
        <v>39</v>
      </c>
      <c r="B34" s="54"/>
      <c r="C34" s="55" t="s">
        <v>65</v>
      </c>
      <c r="D34" s="56" t="s">
        <v>41</v>
      </c>
      <c r="E34" s="65"/>
      <c r="F34" s="65"/>
      <c r="H34" s="58" t="e">
        <f t="shared" si="0"/>
        <v>#DIV/0!</v>
      </c>
    </row>
    <row r="35" spans="1:8">
      <c r="A35" s="60" t="s">
        <v>42</v>
      </c>
      <c r="B35" s="54"/>
      <c r="C35" s="55" t="s">
        <v>13</v>
      </c>
      <c r="D35" s="50"/>
      <c r="E35" s="59">
        <f>IF((E10*(1-E16))=0,0,E29/(E10*(1-E16)))</f>
        <v>13.804359741135588</v>
      </c>
      <c r="F35" s="59">
        <f>IF((F10*(1-F16))=0,0,F29/(F10*(1-F16)))</f>
        <v>15.338541833374272</v>
      </c>
      <c r="H35" s="58">
        <f t="shared" si="0"/>
        <v>1.1111375044557104</v>
      </c>
    </row>
    <row r="36" spans="1:8">
      <c r="A36" s="60" t="s">
        <v>43</v>
      </c>
      <c r="B36" s="54"/>
      <c r="C36" s="55" t="s">
        <v>15</v>
      </c>
      <c r="D36" s="50"/>
      <c r="E36" s="59"/>
      <c r="F36" s="59"/>
      <c r="H36" s="58" t="e">
        <f t="shared" si="0"/>
        <v>#DIV/0!</v>
      </c>
    </row>
    <row r="37" spans="1:8">
      <c r="A37" s="60"/>
      <c r="B37" s="54"/>
      <c r="C37" s="55" t="s">
        <v>16</v>
      </c>
      <c r="D37" s="50"/>
      <c r="E37" s="59">
        <f t="shared" ref="E37:F39" si="1">IF((E12*(1-E18))=0,0,E31/(E12*(1-E18)))</f>
        <v>13.804359741135588</v>
      </c>
      <c r="F37" s="59">
        <f t="shared" si="1"/>
        <v>15.338541833374272</v>
      </c>
      <c r="H37" s="58">
        <f t="shared" si="0"/>
        <v>1.1111375044557104</v>
      </c>
    </row>
    <row r="38" spans="1:8">
      <c r="A38" s="60"/>
      <c r="B38" s="54"/>
      <c r="C38" s="55" t="s">
        <v>58</v>
      </c>
      <c r="D38" s="50"/>
      <c r="E38" s="59">
        <f t="shared" si="1"/>
        <v>14.567880282969798</v>
      </c>
      <c r="F38" s="59">
        <f t="shared" si="1"/>
        <v>16.154894533228504</v>
      </c>
      <c r="H38" s="58">
        <f t="shared" si="0"/>
        <v>1.1089392704657219</v>
      </c>
    </row>
    <row r="39" spans="1:8">
      <c r="A39" s="60" t="s">
        <v>44</v>
      </c>
      <c r="B39" s="54"/>
      <c r="C39" s="55" t="s">
        <v>19</v>
      </c>
      <c r="D39" s="50"/>
      <c r="E39" s="59">
        <f>IF((E14*(1-E20))=0,0,E33/(E14*(1-E20)))</f>
        <v>79.339216398513045</v>
      </c>
      <c r="F39" s="59">
        <f t="shared" si="1"/>
        <v>101.22329216703457</v>
      </c>
      <c r="H39" s="58">
        <f t="shared" si="0"/>
        <v>1.2758292400897935</v>
      </c>
    </row>
    <row r="40" spans="1:8" ht="42" customHeight="1">
      <c r="A40" s="31" t="s">
        <v>45</v>
      </c>
      <c r="B40" s="31"/>
      <c r="C40" s="31"/>
      <c r="D40" s="32"/>
      <c r="E40" s="32"/>
      <c r="F40" s="32" t="s">
        <v>46</v>
      </c>
      <c r="G40" s="32"/>
    </row>
    <row r="41" spans="1:8" ht="40.5" customHeight="1">
      <c r="A41" s="1" t="s">
        <v>47</v>
      </c>
      <c r="B41" s="1"/>
      <c r="C41" s="1"/>
      <c r="D41" s="1"/>
      <c r="E41" s="1"/>
      <c r="F41" s="1"/>
      <c r="G41" s="1"/>
      <c r="H41" s="1"/>
    </row>
    <row r="42" spans="1:8">
      <c r="C42" s="66" t="s">
        <v>66</v>
      </c>
      <c r="D42" s="67"/>
      <c r="E42" s="68">
        <f>E29-E35*E22</f>
        <v>672.72826359119301</v>
      </c>
      <c r="F42" s="68">
        <f>F29-F35*F22</f>
        <v>698.74912918292682</v>
      </c>
    </row>
    <row r="43" spans="1:8">
      <c r="C43" s="66"/>
      <c r="D43" s="67"/>
      <c r="E43" s="69"/>
      <c r="F43" s="69"/>
    </row>
    <row r="44" spans="1:8">
      <c r="C44" s="66"/>
      <c r="D44" s="67"/>
      <c r="E44" s="69"/>
      <c r="F44" s="69"/>
    </row>
    <row r="45" spans="1:8">
      <c r="C45" s="66"/>
      <c r="D45" s="67"/>
      <c r="E45" s="70">
        <f>IF(('[1]1.4'!J9+'[1]1.4'!K9)=0,0,E42*'[1]1.4'!J9/('[1]1.4'!J9+'[1]1.4'!K9))</f>
        <v>672.72826359119301</v>
      </c>
      <c r="F45" s="70">
        <f>IF(('[1]1.4'!O9+'[1]1.4'!P9)=0,0,F42*'[1]1.4'!O9/('[1]1.4'!O9+'[1]1.4'!P9))</f>
        <v>698.74912918292682</v>
      </c>
    </row>
    <row r="46" spans="1:8">
      <c r="C46" s="66"/>
      <c r="D46" s="67"/>
      <c r="E46" s="68">
        <f>E42-E45</f>
        <v>0</v>
      </c>
      <c r="F46" s="68">
        <f>F42-F45</f>
        <v>0</v>
      </c>
    </row>
    <row r="47" spans="1:8">
      <c r="C47" s="66"/>
      <c r="D47" s="67"/>
      <c r="E47" s="69"/>
      <c r="F47" s="69"/>
    </row>
    <row r="48" spans="1:8">
      <c r="C48" s="66" t="s">
        <v>67</v>
      </c>
      <c r="D48" s="67"/>
      <c r="E48" s="69"/>
      <c r="F48" s="69"/>
    </row>
    <row r="49" spans="3:6">
      <c r="C49" s="66"/>
      <c r="D49" s="67"/>
      <c r="E49" s="69"/>
      <c r="F49" s="69"/>
    </row>
    <row r="50" spans="3:6">
      <c r="C50" s="66"/>
      <c r="D50" s="67"/>
      <c r="E50" s="69"/>
      <c r="F50" s="69"/>
    </row>
    <row r="51" spans="3:6">
      <c r="C51" s="66"/>
      <c r="D51" s="67"/>
      <c r="E51" s="69"/>
      <c r="F51" s="69"/>
    </row>
    <row r="52" spans="3:6">
      <c r="C52" s="66"/>
      <c r="D52" s="67"/>
      <c r="E52" s="68">
        <f>E31-E37*E24</f>
        <v>672.72826359119301</v>
      </c>
      <c r="F52" s="68">
        <f>F31-F37*F24</f>
        <v>698.74912918292682</v>
      </c>
    </row>
    <row r="53" spans="3:6">
      <c r="C53" s="66"/>
      <c r="D53" s="67"/>
      <c r="E53" s="69"/>
      <c r="F53" s="69"/>
    </row>
    <row r="54" spans="3:6">
      <c r="C54" s="66" t="s">
        <v>68</v>
      </c>
      <c r="D54" s="67"/>
      <c r="E54" s="69"/>
      <c r="F54" s="69"/>
    </row>
    <row r="55" spans="3:6">
      <c r="C55" s="66"/>
      <c r="D55" s="67"/>
      <c r="E55" s="69"/>
      <c r="F55" s="69"/>
    </row>
    <row r="56" spans="3:6">
      <c r="C56" s="66"/>
      <c r="D56" s="67"/>
      <c r="E56" s="69"/>
      <c r="F56" s="69"/>
    </row>
    <row r="57" spans="3:6">
      <c r="C57" s="66"/>
      <c r="D57" s="67"/>
      <c r="E57" s="69"/>
      <c r="F57" s="69"/>
    </row>
    <row r="58" spans="3:6">
      <c r="C58" s="66"/>
      <c r="D58" s="67"/>
      <c r="E58" s="69"/>
      <c r="F58" s="69"/>
    </row>
    <row r="59" spans="3:6" ht="16.5" thickBot="1">
      <c r="C59" s="71"/>
      <c r="D59" s="72"/>
      <c r="E59" s="73">
        <f>E32-E38*E25</f>
        <v>1.7170286416719591</v>
      </c>
      <c r="F59" s="73">
        <f>F32-F38*F25</f>
        <v>1.8479099209723699</v>
      </c>
    </row>
  </sheetData>
  <mergeCells count="7">
    <mergeCell ref="C54:C59"/>
    <mergeCell ref="A3:F3"/>
    <mergeCell ref="A4:F4"/>
    <mergeCell ref="B6:C6"/>
    <mergeCell ref="B7:C7"/>
    <mergeCell ref="C42:C47"/>
    <mergeCell ref="C48:C53"/>
  </mergeCells>
  <printOptions horizontalCentered="1"/>
  <pageMargins left="1.1023622047244095" right="0.51181102362204722" top="0.74803149606299213" bottom="0.43307086614173229" header="0.31496062992125984" footer="0.43307086614173229"/>
  <pageSetup paperSize="9" scale="91" orientation="portrait" r:id="rId1"/>
  <headerFoot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Zeros="0" view="pageBreakPreview" topLeftCell="A16" zoomScale="85" zoomScaleNormal="85" zoomScaleSheetLayoutView="85" workbookViewId="0">
      <selection activeCell="A39" sqref="A39:C40"/>
    </sheetView>
  </sheetViews>
  <sheetFormatPr defaultRowHeight="12.75"/>
  <cols>
    <col min="1" max="1" width="6.28515625" style="1" customWidth="1"/>
    <col min="2" max="2" width="9.140625" style="1" hidden="1" customWidth="1"/>
    <col min="3" max="3" width="27" style="1" customWidth="1"/>
    <col min="4" max="4" width="11.42578125" style="1" customWidth="1"/>
    <col min="5" max="5" width="12" style="1" hidden="1" customWidth="1"/>
    <col min="6" max="6" width="12" style="1" customWidth="1"/>
    <col min="7" max="7" width="12" style="1" hidden="1" customWidth="1"/>
    <col min="8" max="8" width="12" style="1" customWidth="1"/>
    <col min="9" max="16384" width="9.140625" style="1"/>
  </cols>
  <sheetData>
    <row r="1" spans="1:13">
      <c r="A1" s="1" t="s">
        <v>0</v>
      </c>
      <c r="H1" s="2" t="s">
        <v>1</v>
      </c>
    </row>
    <row r="3" spans="1:13">
      <c r="A3" s="3" t="s">
        <v>2</v>
      </c>
      <c r="B3" s="3"/>
      <c r="C3" s="3"/>
      <c r="D3" s="3"/>
      <c r="E3" s="3"/>
      <c r="F3" s="3"/>
      <c r="G3" s="3"/>
      <c r="H3" s="3"/>
    </row>
    <row r="5" spans="1:13" ht="38.25" customHeight="1">
      <c r="A5" s="4" t="s">
        <v>3</v>
      </c>
      <c r="B5" s="5"/>
      <c r="C5" s="6"/>
      <c r="D5" s="4" t="s">
        <v>4</v>
      </c>
      <c r="E5" s="7" t="s">
        <v>5</v>
      </c>
      <c r="F5" s="8"/>
      <c r="G5" s="7" t="s">
        <v>6</v>
      </c>
      <c r="H5" s="8"/>
      <c r="J5" s="1" t="s">
        <v>7</v>
      </c>
    </row>
    <row r="6" spans="1:13" ht="25.5">
      <c r="A6" s="9"/>
      <c r="B6" s="10"/>
      <c r="C6" s="11"/>
      <c r="D6" s="12"/>
      <c r="E6" s="13" t="s">
        <v>8</v>
      </c>
      <c r="F6" s="13" t="s">
        <v>9</v>
      </c>
      <c r="G6" s="13" t="s">
        <v>8</v>
      </c>
      <c r="H6" s="13" t="s">
        <v>9</v>
      </c>
    </row>
    <row r="7" spans="1:13">
      <c r="A7" s="14">
        <v>1</v>
      </c>
      <c r="B7" s="15">
        <v>2</v>
      </c>
      <c r="C7" s="16"/>
      <c r="D7" s="14">
        <v>3</v>
      </c>
      <c r="E7" s="14">
        <v>4</v>
      </c>
      <c r="F7" s="14">
        <v>5</v>
      </c>
      <c r="G7" s="14">
        <v>6</v>
      </c>
      <c r="H7" s="14">
        <v>7</v>
      </c>
    </row>
    <row r="8" spans="1:13" ht="38.25">
      <c r="A8" s="17">
        <v>1</v>
      </c>
      <c r="B8" s="18"/>
      <c r="C8" s="19" t="s">
        <v>10</v>
      </c>
      <c r="D8" s="20" t="s">
        <v>11</v>
      </c>
      <c r="E8" s="21">
        <f>'[1]1.18.2'!E37</f>
        <v>13092.68298</v>
      </c>
      <c r="F8" s="21">
        <v>677</v>
      </c>
      <c r="G8" s="21">
        <v>487</v>
      </c>
      <c r="H8" s="21">
        <v>487</v>
      </c>
      <c r="J8" s="22">
        <f>H8/F8</f>
        <v>0.71935007385524374</v>
      </c>
    </row>
    <row r="9" spans="1:13">
      <c r="A9" s="23" t="s">
        <v>12</v>
      </c>
      <c r="B9" s="18"/>
      <c r="C9" s="19" t="s">
        <v>13</v>
      </c>
      <c r="D9" s="14"/>
      <c r="E9" s="24">
        <f>'[1]1.18.2'!E39</f>
        <v>9891</v>
      </c>
      <c r="F9" s="24">
        <v>505</v>
      </c>
      <c r="G9" s="24">
        <v>363</v>
      </c>
      <c r="H9" s="24">
        <v>363</v>
      </c>
      <c r="J9" s="22">
        <f t="shared" ref="J9:J38" si="0">H9/F9</f>
        <v>0.71881188118811878</v>
      </c>
      <c r="M9" s="25">
        <f>F9</f>
        <v>505</v>
      </c>
    </row>
    <row r="10" spans="1:13">
      <c r="A10" s="23" t="s">
        <v>14</v>
      </c>
      <c r="B10" s="18"/>
      <c r="C10" s="19" t="s">
        <v>15</v>
      </c>
      <c r="D10" s="14"/>
      <c r="E10" s="24">
        <f>E11+E12</f>
        <v>3365</v>
      </c>
      <c r="F10" s="24">
        <v>172</v>
      </c>
      <c r="G10" s="24">
        <v>124</v>
      </c>
      <c r="H10" s="24">
        <v>124</v>
      </c>
      <c r="J10" s="22">
        <f t="shared" si="0"/>
        <v>0.72093023255813948</v>
      </c>
    </row>
    <row r="11" spans="1:13">
      <c r="A11" s="23"/>
      <c r="B11" s="18"/>
      <c r="C11" s="19" t="s">
        <v>16</v>
      </c>
      <c r="D11" s="14"/>
      <c r="E11" s="24">
        <f>'[1]1.18.2'!E40</f>
        <v>0</v>
      </c>
      <c r="F11" s="24"/>
      <c r="G11" s="24"/>
      <c r="H11" s="24"/>
      <c r="J11" s="22" t="e">
        <f t="shared" si="0"/>
        <v>#DIV/0!</v>
      </c>
    </row>
    <row r="12" spans="1:13">
      <c r="A12" s="23"/>
      <c r="B12" s="18"/>
      <c r="C12" s="26" t="s">
        <v>17</v>
      </c>
      <c r="D12" s="14"/>
      <c r="E12" s="24">
        <f>'[1]1.18.2'!E41</f>
        <v>3365</v>
      </c>
      <c r="F12" s="24">
        <v>172</v>
      </c>
      <c r="G12" s="24">
        <v>124</v>
      </c>
      <c r="H12" s="24">
        <v>124</v>
      </c>
      <c r="J12" s="22">
        <f t="shared" si="0"/>
        <v>0.72093023255813948</v>
      </c>
    </row>
    <row r="13" spans="1:13">
      <c r="A13" s="23" t="s">
        <v>18</v>
      </c>
      <c r="B13" s="18"/>
      <c r="C13" s="19" t="s">
        <v>19</v>
      </c>
      <c r="D13" s="14"/>
      <c r="E13" s="24">
        <f>'[1]1.18.2'!E42</f>
        <v>1</v>
      </c>
      <c r="F13" s="24">
        <v>0</v>
      </c>
      <c r="G13" s="24">
        <v>0</v>
      </c>
      <c r="H13" s="24">
        <v>0</v>
      </c>
      <c r="J13" s="22" t="e">
        <f t="shared" si="0"/>
        <v>#DIV/0!</v>
      </c>
    </row>
    <row r="14" spans="1:13" ht="38.25">
      <c r="A14" s="17" t="s">
        <v>20</v>
      </c>
      <c r="B14" s="18"/>
      <c r="C14" s="19" t="s">
        <v>21</v>
      </c>
      <c r="D14" s="20" t="s">
        <v>11</v>
      </c>
      <c r="E14" s="24">
        <f>'[1]1.21.3'!D41</f>
        <v>106.125</v>
      </c>
      <c r="F14" s="24">
        <v>5</v>
      </c>
      <c r="G14" s="24">
        <v>3</v>
      </c>
      <c r="H14" s="24">
        <v>3</v>
      </c>
      <c r="J14" s="22">
        <f t="shared" si="0"/>
        <v>0.6</v>
      </c>
      <c r="M14" s="1">
        <f>M9*M20</f>
        <v>30.299999999999997</v>
      </c>
    </row>
    <row r="15" spans="1:13">
      <c r="A15" s="23" t="s">
        <v>22</v>
      </c>
      <c r="B15" s="18"/>
      <c r="C15" s="19" t="s">
        <v>13</v>
      </c>
      <c r="D15" s="14"/>
      <c r="E15" s="24">
        <f>'[1]1.21.3'!D43</f>
        <v>89</v>
      </c>
      <c r="F15" s="24">
        <v>5</v>
      </c>
      <c r="G15" s="24">
        <v>2</v>
      </c>
      <c r="H15" s="24">
        <v>2</v>
      </c>
      <c r="J15" s="22">
        <f t="shared" si="0"/>
        <v>0.4</v>
      </c>
    </row>
    <row r="16" spans="1:13">
      <c r="A16" s="23" t="s">
        <v>23</v>
      </c>
      <c r="B16" s="18"/>
      <c r="C16" s="19" t="s">
        <v>15</v>
      </c>
      <c r="D16" s="14"/>
      <c r="E16" s="24">
        <f>E17+E18</f>
        <v>17</v>
      </c>
      <c r="F16" s="24">
        <v>1</v>
      </c>
      <c r="G16" s="24">
        <v>1</v>
      </c>
      <c r="H16" s="24">
        <v>1</v>
      </c>
      <c r="J16" s="22">
        <f t="shared" si="0"/>
        <v>1</v>
      </c>
    </row>
    <row r="17" spans="1:13">
      <c r="A17" s="23"/>
      <c r="B17" s="18"/>
      <c r="C17" s="19" t="s">
        <v>16</v>
      </c>
      <c r="D17" s="14"/>
      <c r="E17" s="24">
        <f>'[1]1.21.3'!D44</f>
        <v>0</v>
      </c>
      <c r="F17" s="24"/>
      <c r="G17" s="24"/>
      <c r="H17" s="24"/>
      <c r="J17" s="22" t="e">
        <f t="shared" si="0"/>
        <v>#DIV/0!</v>
      </c>
    </row>
    <row r="18" spans="1:13">
      <c r="A18" s="23"/>
      <c r="B18" s="18"/>
      <c r="C18" s="26" t="s">
        <v>17</v>
      </c>
      <c r="D18" s="14"/>
      <c r="E18" s="24">
        <f>'[1]1.21.3'!D45</f>
        <v>17</v>
      </c>
      <c r="F18" s="24">
        <v>1</v>
      </c>
      <c r="G18" s="24">
        <v>1</v>
      </c>
      <c r="H18" s="24">
        <v>1</v>
      </c>
      <c r="J18" s="22">
        <f>H18/F18</f>
        <v>1</v>
      </c>
    </row>
    <row r="19" spans="1:13">
      <c r="A19" s="23" t="s">
        <v>24</v>
      </c>
      <c r="B19" s="18"/>
      <c r="C19" s="19" t="s">
        <v>19</v>
      </c>
      <c r="D19" s="14"/>
      <c r="E19" s="24">
        <f>'[1]1.21.3'!D46</f>
        <v>0</v>
      </c>
      <c r="F19" s="24">
        <v>0</v>
      </c>
      <c r="G19" s="24">
        <v>0</v>
      </c>
      <c r="H19" s="24">
        <v>0</v>
      </c>
      <c r="J19" s="22" t="e">
        <f t="shared" si="0"/>
        <v>#DIV/0!</v>
      </c>
    </row>
    <row r="20" spans="1:13" ht="25.5">
      <c r="A20" s="23" t="s">
        <v>25</v>
      </c>
      <c r="B20" s="18"/>
      <c r="C20" s="19" t="s">
        <v>26</v>
      </c>
      <c r="D20" s="14" t="s">
        <v>27</v>
      </c>
      <c r="E20" s="27">
        <f>IF(ISERR(E14/E8),,E14/E8)</f>
        <v>8.1056724708078124E-3</v>
      </c>
      <c r="F20" s="27">
        <v>8.0000000000000002E-3</v>
      </c>
      <c r="G20" s="27">
        <v>6.0000000000000001E-3</v>
      </c>
      <c r="H20" s="27">
        <v>6.0000000000000001E-3</v>
      </c>
      <c r="J20" s="22">
        <f t="shared" si="0"/>
        <v>0.75</v>
      </c>
      <c r="M20" s="28">
        <v>0.06</v>
      </c>
    </row>
    <row r="21" spans="1:13" ht="51">
      <c r="A21" s="17" t="s">
        <v>28</v>
      </c>
      <c r="B21" s="18"/>
      <c r="C21" s="19" t="s">
        <v>29</v>
      </c>
      <c r="D21" s="20" t="s">
        <v>11</v>
      </c>
      <c r="E21" s="21">
        <f t="shared" ref="E21:E26" si="1">E8+E14</f>
        <v>13198.80798</v>
      </c>
      <c r="F21" s="21">
        <v>683</v>
      </c>
      <c r="G21" s="21">
        <v>490</v>
      </c>
      <c r="H21" s="21">
        <v>490</v>
      </c>
      <c r="J21" s="22">
        <f t="shared" si="0"/>
        <v>0.71742313323572471</v>
      </c>
    </row>
    <row r="22" spans="1:13">
      <c r="A22" s="23" t="s">
        <v>30</v>
      </c>
      <c r="B22" s="18"/>
      <c r="C22" s="19" t="s">
        <v>13</v>
      </c>
      <c r="D22" s="14"/>
      <c r="E22" s="24">
        <f t="shared" si="1"/>
        <v>9980</v>
      </c>
      <c r="F22" s="24">
        <v>510</v>
      </c>
      <c r="G22" s="24">
        <v>365</v>
      </c>
      <c r="H22" s="24">
        <v>365</v>
      </c>
      <c r="J22" s="22">
        <f t="shared" si="0"/>
        <v>0.71568627450980393</v>
      </c>
    </row>
    <row r="23" spans="1:13">
      <c r="A23" s="23" t="s">
        <v>31</v>
      </c>
      <c r="B23" s="18"/>
      <c r="C23" s="19" t="s">
        <v>15</v>
      </c>
      <c r="D23" s="14"/>
      <c r="E23" s="24">
        <f t="shared" si="1"/>
        <v>3382</v>
      </c>
      <c r="F23" s="24">
        <v>173</v>
      </c>
      <c r="G23" s="24">
        <v>124</v>
      </c>
      <c r="H23" s="24">
        <v>124</v>
      </c>
      <c r="J23" s="22">
        <f t="shared" si="0"/>
        <v>0.7167630057803468</v>
      </c>
    </row>
    <row r="24" spans="1:13">
      <c r="A24" s="23"/>
      <c r="B24" s="18"/>
      <c r="C24" s="19" t="s">
        <v>16</v>
      </c>
      <c r="D24" s="14"/>
      <c r="E24" s="24">
        <f t="shared" si="1"/>
        <v>0</v>
      </c>
      <c r="F24" s="24"/>
      <c r="G24" s="24"/>
      <c r="H24" s="24"/>
      <c r="J24" s="22" t="e">
        <f t="shared" si="0"/>
        <v>#DIV/0!</v>
      </c>
    </row>
    <row r="25" spans="1:13">
      <c r="A25" s="23"/>
      <c r="B25" s="18"/>
      <c r="C25" s="26" t="s">
        <v>17</v>
      </c>
      <c r="D25" s="14"/>
      <c r="E25" s="24">
        <f t="shared" si="1"/>
        <v>3382</v>
      </c>
      <c r="F25" s="24">
        <v>173</v>
      </c>
      <c r="G25" s="24">
        <v>124</v>
      </c>
      <c r="H25" s="24">
        <v>124</v>
      </c>
      <c r="J25" s="22">
        <f t="shared" si="0"/>
        <v>0.7167630057803468</v>
      </c>
    </row>
    <row r="26" spans="1:13">
      <c r="A26" s="23" t="s">
        <v>32</v>
      </c>
      <c r="B26" s="18"/>
      <c r="C26" s="19" t="s">
        <v>19</v>
      </c>
      <c r="D26" s="14"/>
      <c r="E26" s="24">
        <f t="shared" si="1"/>
        <v>1</v>
      </c>
      <c r="F26" s="24">
        <v>0</v>
      </c>
      <c r="G26" s="24">
        <v>0</v>
      </c>
      <c r="H26" s="24">
        <v>0</v>
      </c>
      <c r="J26" s="22" t="e">
        <f t="shared" si="0"/>
        <v>#DIV/0!</v>
      </c>
    </row>
    <row r="27" spans="1:13" ht="63.75">
      <c r="A27" s="17" t="s">
        <v>33</v>
      </c>
      <c r="B27" s="18"/>
      <c r="C27" s="19" t="s">
        <v>34</v>
      </c>
      <c r="D27" s="13" t="s">
        <v>35</v>
      </c>
      <c r="E27" s="29"/>
      <c r="F27" s="29"/>
      <c r="G27" s="29"/>
      <c r="H27" s="29"/>
      <c r="J27" s="22" t="e">
        <f t="shared" si="0"/>
        <v>#DIV/0!</v>
      </c>
    </row>
    <row r="28" spans="1:13">
      <c r="A28" s="23" t="s">
        <v>36</v>
      </c>
      <c r="B28" s="18"/>
      <c r="C28" s="19" t="s">
        <v>13</v>
      </c>
      <c r="D28" s="14"/>
      <c r="E28" s="30"/>
      <c r="F28" s="24">
        <v>6993</v>
      </c>
      <c r="G28" s="24">
        <v>3484</v>
      </c>
      <c r="H28" s="24">
        <v>3484</v>
      </c>
      <c r="J28" s="22">
        <f t="shared" si="0"/>
        <v>0.49821249821249819</v>
      </c>
    </row>
    <row r="29" spans="1:13">
      <c r="A29" s="23" t="s">
        <v>37</v>
      </c>
      <c r="B29" s="18"/>
      <c r="C29" s="19" t="s">
        <v>15</v>
      </c>
      <c r="D29" s="14"/>
      <c r="E29" s="30"/>
      <c r="F29" s="24"/>
      <c r="G29" s="24"/>
      <c r="H29" s="24"/>
      <c r="J29" s="22" t="e">
        <f t="shared" si="0"/>
        <v>#DIV/0!</v>
      </c>
    </row>
    <row r="30" spans="1:13">
      <c r="A30" s="23"/>
      <c r="B30" s="18"/>
      <c r="C30" s="19" t="s">
        <v>16</v>
      </c>
      <c r="D30" s="14"/>
      <c r="E30" s="30"/>
      <c r="F30" s="24">
        <v>6993</v>
      </c>
      <c r="G30" s="24">
        <v>3484</v>
      </c>
      <c r="H30" s="24">
        <v>3484</v>
      </c>
      <c r="J30" s="22">
        <f t="shared" si="0"/>
        <v>0.49821249821249819</v>
      </c>
    </row>
    <row r="31" spans="1:13">
      <c r="A31" s="23"/>
      <c r="B31" s="18"/>
      <c r="C31" s="26" t="s">
        <v>17</v>
      </c>
      <c r="D31" s="14"/>
      <c r="E31" s="30"/>
      <c r="F31" s="24">
        <v>9487</v>
      </c>
      <c r="G31" s="24">
        <v>4727</v>
      </c>
      <c r="H31" s="24">
        <v>4727</v>
      </c>
      <c r="J31" s="22">
        <f t="shared" si="0"/>
        <v>0.49826077790660905</v>
      </c>
    </row>
    <row r="32" spans="1:13">
      <c r="A32" s="23" t="s">
        <v>38</v>
      </c>
      <c r="B32" s="18"/>
      <c r="C32" s="19" t="s">
        <v>19</v>
      </c>
      <c r="D32" s="14"/>
      <c r="E32" s="30"/>
      <c r="F32" s="24">
        <v>9638</v>
      </c>
      <c r="G32" s="24">
        <v>5136</v>
      </c>
      <c r="H32" s="24">
        <v>5136</v>
      </c>
      <c r="J32" s="22">
        <f t="shared" si="0"/>
        <v>0.53289064121186969</v>
      </c>
    </row>
    <row r="33" spans="1:10" ht="76.5">
      <c r="A33" s="17" t="s">
        <v>39</v>
      </c>
      <c r="B33" s="18"/>
      <c r="C33" s="19" t="s">
        <v>40</v>
      </c>
      <c r="D33" s="20" t="s">
        <v>41</v>
      </c>
      <c r="E33" s="29"/>
      <c r="F33" s="24"/>
      <c r="G33" s="24"/>
      <c r="H33" s="24"/>
      <c r="J33" s="22" t="e">
        <f t="shared" si="0"/>
        <v>#DIV/0!</v>
      </c>
    </row>
    <row r="34" spans="1:10">
      <c r="A34" s="23" t="s">
        <v>42</v>
      </c>
      <c r="B34" s="18"/>
      <c r="C34" s="19" t="s">
        <v>13</v>
      </c>
      <c r="D34" s="14"/>
      <c r="E34" s="30"/>
      <c r="F34" s="24">
        <v>8</v>
      </c>
      <c r="G34" s="24">
        <v>5</v>
      </c>
      <c r="H34" s="24">
        <v>5</v>
      </c>
      <c r="J34" s="22">
        <f t="shared" si="0"/>
        <v>0.625</v>
      </c>
    </row>
    <row r="35" spans="1:10">
      <c r="A35" s="23" t="s">
        <v>43</v>
      </c>
      <c r="B35" s="18"/>
      <c r="C35" s="19" t="s">
        <v>15</v>
      </c>
      <c r="D35" s="14"/>
      <c r="E35" s="30"/>
      <c r="F35" s="24"/>
      <c r="G35" s="24"/>
      <c r="H35" s="24"/>
      <c r="J35" s="22" t="e">
        <f t="shared" si="0"/>
        <v>#DIV/0!</v>
      </c>
    </row>
    <row r="36" spans="1:10">
      <c r="A36" s="23"/>
      <c r="B36" s="18"/>
      <c r="C36" s="19" t="s">
        <v>16</v>
      </c>
      <c r="D36" s="14"/>
      <c r="E36" s="30"/>
      <c r="F36" s="24" t="e">
        <v>#DIV/0!</v>
      </c>
      <c r="G36" s="24" t="e">
        <v>#DIV/0!</v>
      </c>
      <c r="H36" s="24" t="e">
        <v>#DIV/0!</v>
      </c>
      <c r="J36" s="22" t="e">
        <f t="shared" si="0"/>
        <v>#DIV/0!</v>
      </c>
    </row>
    <row r="37" spans="1:10">
      <c r="A37" s="23"/>
      <c r="B37" s="18"/>
      <c r="C37" s="26" t="s">
        <v>17</v>
      </c>
      <c r="D37" s="14"/>
      <c r="E37" s="30"/>
      <c r="F37" s="24">
        <v>13</v>
      </c>
      <c r="G37" s="24">
        <v>6</v>
      </c>
      <c r="H37" s="24">
        <v>6</v>
      </c>
      <c r="J37" s="22">
        <f t="shared" si="0"/>
        <v>0.46153846153846156</v>
      </c>
    </row>
    <row r="38" spans="1:10">
      <c r="A38" s="23" t="s">
        <v>44</v>
      </c>
      <c r="B38" s="18"/>
      <c r="C38" s="19" t="s">
        <v>19</v>
      </c>
      <c r="D38" s="14"/>
      <c r="E38" s="30"/>
      <c r="F38" s="24">
        <v>24</v>
      </c>
      <c r="G38" s="24">
        <v>14</v>
      </c>
      <c r="H38" s="24">
        <v>14</v>
      </c>
      <c r="J38" s="22">
        <f t="shared" si="0"/>
        <v>0.58333333333333337</v>
      </c>
    </row>
    <row r="39" spans="1:10" ht="39" customHeight="1">
      <c r="A39" s="31" t="s">
        <v>45</v>
      </c>
      <c r="B39" s="31"/>
      <c r="C39" s="31"/>
      <c r="D39" s="32"/>
      <c r="E39" s="32" t="s">
        <v>46</v>
      </c>
      <c r="F39" s="32" t="s">
        <v>46</v>
      </c>
      <c r="G39" s="32"/>
    </row>
    <row r="40" spans="1:10" ht="32.25" customHeight="1" thickBot="1">
      <c r="A40" s="1" t="s">
        <v>47</v>
      </c>
    </row>
    <row r="41" spans="1:10" ht="38.25">
      <c r="B41" s="33" t="s">
        <v>48</v>
      </c>
      <c r="C41" s="34" t="s">
        <v>48</v>
      </c>
      <c r="D41" s="35"/>
      <c r="E41" s="36"/>
      <c r="F41" s="36">
        <f>F22-F28*('[1]1.5'!I19)*12/1000</f>
        <v>481.34662195158853</v>
      </c>
      <c r="G41" s="36"/>
      <c r="H41" s="36">
        <f>H22-H28*('[1]1.5'!N19)*12/1000</f>
        <v>351.42494240000002</v>
      </c>
    </row>
    <row r="42" spans="1:10">
      <c r="B42" s="37"/>
      <c r="C42" s="34"/>
      <c r="D42" s="35"/>
      <c r="E42" s="38"/>
      <c r="F42" s="38"/>
      <c r="G42" s="38"/>
      <c r="H42" s="38"/>
    </row>
    <row r="43" spans="1:10">
      <c r="B43" s="37"/>
      <c r="C43" s="34"/>
      <c r="D43" s="35"/>
      <c r="E43" s="38"/>
      <c r="F43" s="38"/>
      <c r="G43" s="38"/>
      <c r="H43" s="38"/>
    </row>
    <row r="44" spans="1:10">
      <c r="B44" s="37"/>
      <c r="C44" s="34"/>
      <c r="D44" s="35"/>
      <c r="E44" s="39"/>
      <c r="F44" s="39">
        <f>IF(('[1]1.5'!J9+'[1]1.5'!K9)=0,0,F41*'[1]1.5'!J9/('[1]1.5'!J9+'[1]1.5'!K9))</f>
        <v>481.34662195158853</v>
      </c>
      <c r="G44" s="39"/>
      <c r="H44" s="39">
        <f>IF(('[1]1.5'!O9+'[1]1.5'!P9)=0,0,H41*'[1]1.5'!O9/('[1]1.5'!O9+'[1]1.5'!P9))</f>
        <v>351.42494240000002</v>
      </c>
    </row>
    <row r="45" spans="1:10">
      <c r="B45" s="37"/>
      <c r="C45" s="34"/>
      <c r="D45" s="35"/>
      <c r="E45" s="39"/>
      <c r="F45" s="39">
        <f>F41-F44</f>
        <v>0</v>
      </c>
      <c r="G45" s="39"/>
      <c r="H45" s="39">
        <f>H41-H44</f>
        <v>0</v>
      </c>
    </row>
    <row r="46" spans="1:10">
      <c r="B46" s="37"/>
      <c r="C46" s="34"/>
      <c r="D46" s="35"/>
      <c r="E46" s="38"/>
      <c r="F46" s="38"/>
      <c r="G46" s="38"/>
      <c r="H46" s="38"/>
    </row>
    <row r="47" spans="1:10" ht="38.25">
      <c r="B47" s="37" t="s">
        <v>49</v>
      </c>
      <c r="C47" s="34" t="s">
        <v>49</v>
      </c>
      <c r="D47" s="40"/>
      <c r="E47" s="38"/>
      <c r="F47" s="38"/>
      <c r="G47" s="38"/>
      <c r="H47" s="38"/>
    </row>
    <row r="48" spans="1:10">
      <c r="B48" s="37"/>
      <c r="C48" s="34"/>
      <c r="D48" s="41"/>
      <c r="E48" s="38"/>
      <c r="F48" s="38"/>
      <c r="G48" s="38"/>
      <c r="H48" s="38"/>
    </row>
    <row r="49" spans="2:8">
      <c r="B49" s="37"/>
      <c r="C49" s="34"/>
      <c r="D49" s="41"/>
      <c r="E49" s="38"/>
      <c r="F49" s="38"/>
      <c r="G49" s="38"/>
      <c r="H49" s="38"/>
    </row>
    <row r="50" spans="2:8">
      <c r="B50" s="37"/>
      <c r="C50" s="34"/>
      <c r="D50" s="41"/>
      <c r="E50" s="38"/>
      <c r="F50" s="38"/>
      <c r="G50" s="38"/>
      <c r="H50" s="38"/>
    </row>
    <row r="51" spans="2:8">
      <c r="B51" s="37"/>
      <c r="C51" s="34"/>
      <c r="D51" s="41"/>
      <c r="E51" s="36"/>
      <c r="F51" s="36">
        <f>F24+F44-F30*('[1]1.5'!J19)*12/1000</f>
        <v>481.34662195158853</v>
      </c>
      <c r="G51" s="36"/>
      <c r="H51" s="36">
        <f>H24+H44-H30*('[1]1.5'!O19)*12/1000</f>
        <v>351.42494240000002</v>
      </c>
    </row>
    <row r="52" spans="2:8">
      <c r="B52" s="37"/>
      <c r="C52" s="34"/>
      <c r="D52" s="41"/>
      <c r="E52" s="38"/>
      <c r="F52" s="38"/>
      <c r="G52" s="38"/>
      <c r="H52" s="38"/>
    </row>
    <row r="53" spans="2:8" ht="38.25">
      <c r="B53" s="37" t="s">
        <v>50</v>
      </c>
      <c r="C53" s="34" t="s">
        <v>50</v>
      </c>
      <c r="D53" s="40"/>
      <c r="E53" s="38"/>
      <c r="F53" s="38"/>
      <c r="G53" s="38"/>
      <c r="H53" s="38"/>
    </row>
    <row r="54" spans="2:8">
      <c r="B54" s="37"/>
      <c r="C54" s="34"/>
      <c r="D54" s="41"/>
      <c r="E54" s="38"/>
      <c r="F54" s="38"/>
      <c r="G54" s="38"/>
      <c r="H54" s="38"/>
    </row>
    <row r="55" spans="2:8">
      <c r="B55" s="37"/>
      <c r="C55" s="34"/>
      <c r="D55" s="41"/>
      <c r="E55" s="38"/>
      <c r="F55" s="38"/>
      <c r="G55" s="38"/>
      <c r="H55" s="38"/>
    </row>
    <row r="56" spans="2:8">
      <c r="B56" s="37"/>
      <c r="C56" s="34"/>
      <c r="D56" s="41"/>
      <c r="E56" s="38"/>
      <c r="F56" s="38"/>
      <c r="G56" s="38"/>
      <c r="H56" s="38"/>
    </row>
    <row r="57" spans="2:8">
      <c r="B57" s="37"/>
      <c r="C57" s="34"/>
      <c r="D57" s="41"/>
      <c r="E57" s="38"/>
      <c r="F57" s="38"/>
      <c r="G57" s="38"/>
      <c r="H57" s="38"/>
    </row>
    <row r="58" spans="2:8" ht="13.5" thickBot="1">
      <c r="B58" s="42"/>
      <c r="C58" s="34"/>
      <c r="D58" s="41"/>
      <c r="E58" s="36"/>
      <c r="F58" s="36">
        <f>F25+F45+F51-F31*('[1]1.5'!K19)*12/1000</f>
        <v>20.536431643588458</v>
      </c>
      <c r="G58" s="36"/>
      <c r="H58" s="36">
        <f>H25+H45+H51-H31*('[1]1.5'!P19)*12/1000</f>
        <v>181.38247464</v>
      </c>
    </row>
    <row r="61" spans="2:8">
      <c r="C61" s="1" t="s">
        <v>51</v>
      </c>
      <c r="F61" s="43">
        <f>'[1]1.4'!I19</f>
        <v>2.9710910000000004</v>
      </c>
      <c r="G61" s="43"/>
      <c r="H61" s="43">
        <f>'[1]1.4'!N19</f>
        <v>2.8359510000000001</v>
      </c>
    </row>
    <row r="63" spans="2:8">
      <c r="F63" s="43">
        <f>'[1]1.4'!J19</f>
        <v>0</v>
      </c>
      <c r="G63" s="43"/>
      <c r="H63" s="43">
        <f>'[1]1.4'!O19</f>
        <v>0</v>
      </c>
    </row>
    <row r="64" spans="2:8">
      <c r="F64" s="43">
        <f>'[1]1.4'!K19</f>
        <v>48.486334999999997</v>
      </c>
      <c r="G64" s="43"/>
      <c r="H64" s="43">
        <f>'[1]1.4'!P19</f>
        <v>45.317374000000001</v>
      </c>
    </row>
    <row r="65" spans="6:8">
      <c r="F65" s="43">
        <f>'[1]1.4'!L19</f>
        <v>2.197E-2</v>
      </c>
      <c r="G65" s="43"/>
      <c r="H65" s="43">
        <f>'[1]1.4'!Q19</f>
        <v>1.8501E-2</v>
      </c>
    </row>
    <row r="67" spans="6:8">
      <c r="F67" s="43" t="e">
        <f>F21-SUMPRODUCT(F34:F38,F61:F65)</f>
        <v>#DIV/0!</v>
      </c>
      <c r="G67" s="43"/>
      <c r="H67" s="43" t="e">
        <f>H21-SUMPRODUCT(H34:H38,H61:H65)</f>
        <v>#DIV/0!</v>
      </c>
    </row>
  </sheetData>
  <mergeCells count="10">
    <mergeCell ref="B7:C7"/>
    <mergeCell ref="C41:C46"/>
    <mergeCell ref="C47:C52"/>
    <mergeCell ref="C53:C58"/>
    <mergeCell ref="A3:H3"/>
    <mergeCell ref="A5:A6"/>
    <mergeCell ref="B5:C6"/>
    <mergeCell ref="D5:D6"/>
    <mergeCell ref="E5:F5"/>
    <mergeCell ref="G5:H5"/>
  </mergeCells>
  <pageMargins left="1.1811023622047245" right="0.15748031496062992" top="0.74803149606299213" bottom="0.74803149606299213" header="0.31496062992125984" footer="0.51181102362204722"/>
  <pageSetup paperSize="9" scale="93" orientation="portrait" r:id="rId1"/>
  <headerFooter>
    <oddFooter>&amp;Ь&amp;Ф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1.25</vt:lpstr>
      <vt:lpstr>1.24</vt:lpstr>
      <vt:lpstr>'1.24'!Область_печати</vt:lpstr>
      <vt:lpstr>'1.25'!Область_печати</vt:lpstr>
    </vt:vector>
  </TitlesOfParts>
  <Company>СУЭК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GrigorevaTP</dc:creator>
  <cp:lastModifiedBy>GrigorevaTP</cp:lastModifiedBy>
  <dcterms:created xsi:type="dcterms:W3CDTF">2016-04-25T03:08:09Z</dcterms:created>
  <dcterms:modified xsi:type="dcterms:W3CDTF">2016-04-25T03:09:27Z</dcterms:modified>
</cp:coreProperties>
</file>